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625" activeTab="1"/>
  </bookViews>
  <sheets>
    <sheet name="Saturday" sheetId="1" r:id="rId1"/>
    <sheet name="Sunday" sheetId="2" r:id="rId2"/>
  </sheets>
  <definedNames>
    <definedName name="_xlfn.BAHTTEXT" hidden="1">#NAME?</definedName>
    <definedName name="_xlnm.Print_Area" localSheetId="0">'Saturday'!$A$1:$M$54</definedName>
    <definedName name="_xlnm.Print_Area" localSheetId="1">'Sunday'!$A$1:$M$54</definedName>
  </definedNames>
  <calcPr fullCalcOnLoad="1"/>
</workbook>
</file>

<file path=xl/sharedStrings.xml><?xml version="1.0" encoding="utf-8"?>
<sst xmlns="http://schemas.openxmlformats.org/spreadsheetml/2006/main" count="238" uniqueCount="91">
  <si>
    <t>Insurance</t>
  </si>
  <si>
    <t>$</t>
  </si>
  <si>
    <t>Balloons</t>
  </si>
  <si>
    <t>Labor (balloon setters, etc.)</t>
  </si>
  <si>
    <t>EXPENSES</t>
  </si>
  <si>
    <t>Buckles</t>
  </si>
  <si>
    <t>INCOME</t>
  </si>
  <si>
    <t>Total varible expense</t>
  </si>
  <si>
    <t>Total Payouts</t>
  </si>
  <si>
    <t>Riders</t>
  </si>
  <si>
    <t>Quantity</t>
  </si>
  <si>
    <t>Entry fee</t>
  </si>
  <si>
    <t>Revenue</t>
  </si>
  <si>
    <t>Rifle entry fees</t>
  </si>
  <si>
    <t>Other</t>
  </si>
  <si>
    <t>Stages</t>
  </si>
  <si>
    <t>Cost</t>
  </si>
  <si>
    <t>Fixed expenses</t>
  </si>
  <si>
    <t>Number of Wrangler riders</t>
  </si>
  <si>
    <t>Number of Adult riders</t>
  </si>
  <si>
    <t>Rewards/payouts</t>
  </si>
  <si>
    <t>Instructions:</t>
  </si>
  <si>
    <t xml:space="preserve">*assumes 5 rifle shells </t>
  </si>
  <si>
    <t>Rifle ammo*</t>
  </si>
  <si>
    <t>Variable expenses</t>
  </si>
  <si>
    <t>Notes</t>
  </si>
  <si>
    <t>Rifle stages pistol ammo**</t>
  </si>
  <si>
    <t>per stage.</t>
  </si>
  <si>
    <t xml:space="preserve">**assumes 5 pistol shells </t>
  </si>
  <si>
    <t>Pistol Ammo</t>
  </si>
  <si>
    <t>CMSA Fee</t>
  </si>
  <si>
    <t>Rifle stages balloons</t>
  </si>
  <si>
    <t>Shoot name:</t>
  </si>
  <si>
    <t>$ per piece</t>
  </si>
  <si>
    <t>per rifle stage.</t>
  </si>
  <si>
    <t>Total revenue</t>
  </si>
  <si>
    <t>Total fixed expense</t>
  </si>
  <si>
    <t>Change the number in red to see different options</t>
  </si>
  <si>
    <t>Match Director Entry Fee</t>
  </si>
  <si>
    <t>Balloon Setters Lunch</t>
  </si>
  <si>
    <t>SHOOT BUDGET FOR MMSA SHOOTS</t>
  </si>
  <si>
    <t>Equip Manager Entry Fee</t>
  </si>
  <si>
    <t>Rifle payout per entry</t>
  </si>
  <si>
    <t>Type of Shoot:</t>
  </si>
  <si>
    <t>WPQ</t>
  </si>
  <si>
    <t>DPQ</t>
  </si>
  <si>
    <t>State</t>
  </si>
  <si>
    <t>Regional</t>
  </si>
  <si>
    <t>Description</t>
  </si>
  <si>
    <t>Date of Shoot:</t>
  </si>
  <si>
    <t>Pistol Payout</t>
  </si>
  <si>
    <r>
      <t xml:space="preserve">You can change red and blue numbers in the yellow fields.  The red numbers are "quantity".  The blue numbers are "dollars".  </t>
    </r>
    <r>
      <rPr>
        <b/>
        <sz val="8"/>
        <rFont val="Arial"/>
        <family val="2"/>
      </rPr>
      <t>DO NOT CHANGE ANY NUMBERS THAT ARE NOT HIGHLIGHTED IN YELLOW!!!!</t>
    </r>
  </si>
  <si>
    <t>Pistol payout per entry</t>
  </si>
  <si>
    <t>CMSA Fee Schedule</t>
  </si>
  <si>
    <t>Click on the gray box and use the drop down to pick the type of shoot - this will automatically enter the correct CMSA fee below.</t>
  </si>
  <si>
    <t>percentage of entry fee</t>
  </si>
  <si>
    <t>Shotgun entry fees</t>
  </si>
  <si>
    <t>Shotgun pistol ammo</t>
  </si>
  <si>
    <t>Shotgun pistol balloons</t>
  </si>
  <si>
    <t>Shotgun payout per entry</t>
  </si>
  <si>
    <t xml:space="preserve"> </t>
  </si>
  <si>
    <t xml:space="preserve">  </t>
  </si>
  <si>
    <t>Added Money Payout</t>
  </si>
  <si>
    <t>Ground rental</t>
  </si>
  <si>
    <t>Added Money (100% paid back)</t>
  </si>
  <si>
    <t>CMSA fee is based on the type of shoot.  For DWPQ, State, and Regional shoots, the fee is $10 per pistol, wrangler, rifle, and shotgun rider.  For WPQ shoots, the fee is $5 per pistol, wrangler, rifle, and shogun rider.</t>
  </si>
  <si>
    <t>Buckles are for overall buckles (only required for Regional shoots), not move up buckles.  Pistol payout and rifle payout are based on the per entry payouts entered to the right.  Sponsorship payout is based on the sponsorhip money entered in the income section.  Default on Wrangler Prizes is $5 per Wrangler.  This can be overridden if needed.</t>
  </si>
  <si>
    <t>Pistol Overall &amp; Reserve</t>
  </si>
  <si>
    <t>Pistol Overall Gender Payout</t>
  </si>
  <si>
    <t>Pistol Reserve Gender Payout</t>
  </si>
  <si>
    <t>Rifle Overall Payout</t>
  </si>
  <si>
    <t>Rifle Overall Division Payout</t>
  </si>
  <si>
    <t>Shotgun Overall Payout</t>
  </si>
  <si>
    <t>Shotgun Overall Division Payout</t>
  </si>
  <si>
    <t>total</t>
  </si>
  <si>
    <t>Rifle Payout</t>
  </si>
  <si>
    <t>Shotgun Payout</t>
  </si>
  <si>
    <t>Wrangler Prizes</t>
  </si>
  <si>
    <t>Sponsorship Credits</t>
  </si>
  <si>
    <t>Profit/Loss</t>
  </si>
  <si>
    <t>Max profit for a 4 stage shoot is $750, 6 stage shoot is $1,000 or 20% of totally entry fees or whichever is less.</t>
  </si>
  <si>
    <t>TOTAL MATCH ENTRY FEES</t>
  </si>
  <si>
    <t>Only entry fees for pistol (adults &amp; wranglers), rifle, and shotgun should be entered in the Entry fee section.  This is the amount the profit retained by the club will be based on.  If running an Eliminator please use the Eliminator tab of the spreadsheet to auto fill the orange Eliminator income and expense fields.  If fees are passed through (i.e. jackpot, stall fees that are paid directly to the arena, etc.) they do not need to be put in the budget.  If any portion of the fee is to be retained for the shoot, then they should be entered as both an income line and the portion not being retained should be entered as an expense.  Only enter sponsorhip money above that is being paid back to the riders.  If it is being used to offset an expense (arena rental, balloon setters, etc.) enter it as a negative number (i.e. -150) in the fixed expense section on one of the lines marked "Other".</t>
  </si>
  <si>
    <t>TOTAL MATCH EXPENSES</t>
  </si>
  <si>
    <r>
      <t xml:space="preserve">TOTAL INCOME </t>
    </r>
    <r>
      <rPr>
        <b/>
        <sz val="8"/>
        <color indexed="50"/>
        <rFont val="Arial"/>
        <family val="2"/>
      </rPr>
      <t>(GREEN BOX)</t>
    </r>
    <r>
      <rPr>
        <b/>
        <sz val="8"/>
        <rFont val="Arial"/>
        <family val="2"/>
      </rPr>
      <t xml:space="preserve"> - TOTAL EXPENSES </t>
    </r>
    <r>
      <rPr>
        <b/>
        <sz val="8"/>
        <color indexed="10"/>
        <rFont val="Arial"/>
        <family val="2"/>
      </rPr>
      <t>(RED BOX)</t>
    </r>
  </si>
  <si>
    <t>Porta Potties</t>
  </si>
  <si>
    <t>RNR Ranch I</t>
  </si>
  <si>
    <t>RNR Ranch II</t>
  </si>
  <si>
    <r>
      <t>Labor is calculated based on $1.25 per stage per rider (pistol, rifle, and shotgun) with a $150 minimum</t>
    </r>
    <r>
      <rPr>
        <sz val="8"/>
        <color indexed="56"/>
        <rFont val="Arial"/>
        <family val="2"/>
      </rPr>
      <t>.</t>
    </r>
    <r>
      <rPr>
        <sz val="8"/>
        <rFont val="Arial"/>
        <family val="2"/>
      </rPr>
      <t xml:space="preserve">  Insurance is estimated at $50 per shoot for 2015.  The match director  receives a paid entry at each shoot.  The equipment manger receives up to a $60 credit towards a main match entry per weekend.  Balloon setters lunch is estimated as 25% of their payment for budget only.</t>
    </r>
  </si>
  <si>
    <t>Please contact Michelle Johnson with any questions or potential errors on the spreadsheet at (218)398-0018 or mountedshooter71@outlook.com.</t>
  </si>
  <si>
    <t>Please contact Michelle Johnson with any questions or potential errors on the spreadsheet at (218)398-0018 or mountedshooter71@outlook.com</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</si>
</sst>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 numFmtId="165" formatCode="0.0"/>
    <numFmt numFmtId="166" formatCode="_(* #,##0.000_);_(* \(#,##0.000\);_(* &quot;-&quot;??_);_(@_)"/>
    <numFmt numFmtId="167" formatCode="_(* #,##0.0000_);_(* \(#,##0.0000\);_(* &quot;-&quot;??_);_(@_)"/>
    <numFmt numFmtId="168" formatCode="[$-409]dddd\,\ mmmm\ dd\,\ yyyy"/>
    <numFmt numFmtId="169" formatCode="[$-409]h:mm:ss\ AM/PM"/>
    <numFmt numFmtId="170" formatCode="_(* #,##0.0_);_(* \(#,##0.0\);_(* &quot;-&quot;??_);_(@_)"/>
    <numFmt numFmtId="171" formatCode="&quot;Yes&quot;;&quot;Yes&quot;;&quot;No&quot;"/>
    <numFmt numFmtId="172" formatCode="&quot;True&quot;;&quot;True&quot;;&quot;False&quot;"/>
    <numFmt numFmtId="173" formatCode="&quot;On&quot;;&quot;On&quot;;&quot;Off&quot;"/>
    <numFmt numFmtId="174" formatCode="[$€-2]\ #,##0.00_);[Red]\([$€-2]\ #,##0.00\)"/>
    <numFmt numFmtId="175" formatCode="0.0%"/>
  </numFmts>
  <fonts count="60">
    <font>
      <sz val="10"/>
      <name val="Arial"/>
      <family val="0"/>
    </font>
    <font>
      <sz val="11"/>
      <color indexed="8"/>
      <name val="Calibri"/>
      <family val="2"/>
    </font>
    <font>
      <b/>
      <sz val="8"/>
      <name val="Arial"/>
      <family val="2"/>
    </font>
    <font>
      <sz val="8"/>
      <name val="Arial"/>
      <family val="2"/>
    </font>
    <font>
      <i/>
      <sz val="8"/>
      <name val="Arial"/>
      <family val="2"/>
    </font>
    <font>
      <sz val="8"/>
      <color indexed="12"/>
      <name val="Arial"/>
      <family val="2"/>
    </font>
    <font>
      <b/>
      <sz val="12"/>
      <name val="Arial"/>
      <family val="2"/>
    </font>
    <font>
      <sz val="12"/>
      <name val="Arial"/>
      <family val="2"/>
    </font>
    <font>
      <sz val="12"/>
      <color indexed="10"/>
      <name val="Arial"/>
      <family val="2"/>
    </font>
    <font>
      <sz val="12"/>
      <color indexed="51"/>
      <name val="Arial"/>
      <family val="2"/>
    </font>
    <font>
      <i/>
      <sz val="10"/>
      <name val="Arial"/>
      <family val="2"/>
    </font>
    <font>
      <sz val="8"/>
      <color indexed="56"/>
      <name val="Arial"/>
      <family val="2"/>
    </font>
    <font>
      <b/>
      <sz val="8"/>
      <color indexed="10"/>
      <name val="Arial"/>
      <family val="2"/>
    </font>
    <font>
      <b/>
      <sz val="8"/>
      <color indexed="5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sz val="8"/>
      <color indexed="30"/>
      <name val="Arial"/>
      <family val="2"/>
    </font>
    <font>
      <b/>
      <sz val="12"/>
      <color indexed="50"/>
      <name val="Arial"/>
      <family val="2"/>
    </font>
    <font>
      <b/>
      <sz val="12"/>
      <color indexed="10"/>
      <name val="Arial"/>
      <family val="2"/>
    </font>
    <font>
      <b/>
      <i/>
      <sz val="8"/>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FF"/>
      <name val="Arial"/>
      <family val="2"/>
    </font>
    <font>
      <sz val="8"/>
      <color rgb="FFFF0000"/>
      <name val="Arial"/>
      <family val="2"/>
    </font>
    <font>
      <sz val="8"/>
      <color rgb="FF0070C0"/>
      <name val="Arial"/>
      <family val="2"/>
    </font>
    <font>
      <b/>
      <sz val="12"/>
      <color rgb="FF92D050"/>
      <name val="Arial"/>
      <family val="2"/>
    </font>
    <font>
      <b/>
      <sz val="12"/>
      <color rgb="FFFF0000"/>
      <name val="Arial"/>
      <family val="2"/>
    </font>
    <font>
      <b/>
      <i/>
      <sz val="8"/>
      <color theme="4"/>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
      <patternFill patternType="solid">
        <fgColor rgb="FFFF0000"/>
        <bgColor indexed="64"/>
      </patternFill>
    </fill>
    <fill>
      <patternFill patternType="solid">
        <fgColor rgb="FF92D05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style="thin"/>
      <right/>
      <top/>
      <bottom/>
    </border>
    <border>
      <left style="thin"/>
      <right/>
      <top/>
      <bottom style="thin"/>
    </border>
    <border>
      <left/>
      <right style="thin"/>
      <top style="thin"/>
      <bottom/>
    </border>
    <border>
      <left style="thin"/>
      <right/>
      <top style="thin"/>
      <bottom/>
    </border>
    <border>
      <left style="thin"/>
      <right style="thin"/>
      <top style="thin"/>
      <bottom style="thin"/>
    </border>
    <border>
      <left style="thin"/>
      <right/>
      <top style="thin"/>
      <bottom style="thin"/>
    </border>
    <border>
      <left/>
      <right/>
      <top style="thin"/>
      <bottom style="thin"/>
    </border>
    <border>
      <left/>
      <right/>
      <top/>
      <bottom style="thin"/>
    </border>
    <border>
      <left/>
      <right style="thin"/>
      <top style="thin"/>
      <bottom style="thin"/>
    </border>
    <border>
      <left style="thick">
        <color rgb="FF92D050"/>
      </left>
      <right>
        <color indexed="63"/>
      </right>
      <top style="thick">
        <color rgb="FF92D050"/>
      </top>
      <bottom>
        <color indexed="63"/>
      </bottom>
    </border>
    <border>
      <left>
        <color indexed="63"/>
      </left>
      <right>
        <color indexed="63"/>
      </right>
      <top style="thick">
        <color rgb="FF92D050"/>
      </top>
      <bottom>
        <color indexed="63"/>
      </bottom>
    </border>
    <border>
      <left>
        <color indexed="63"/>
      </left>
      <right style="thick">
        <color rgb="FF92D050"/>
      </right>
      <top style="thick">
        <color rgb="FF92D050"/>
      </top>
      <bottom>
        <color indexed="63"/>
      </bottom>
    </border>
    <border>
      <left style="thick">
        <color rgb="FF92D050"/>
      </left>
      <right>
        <color indexed="63"/>
      </right>
      <top>
        <color indexed="63"/>
      </top>
      <bottom>
        <color indexed="63"/>
      </bottom>
    </border>
    <border>
      <left>
        <color indexed="63"/>
      </left>
      <right style="thick">
        <color rgb="FF92D050"/>
      </right>
      <top>
        <color indexed="63"/>
      </top>
      <bottom>
        <color indexed="63"/>
      </bottom>
    </border>
    <border>
      <left/>
      <right style="thick">
        <color rgb="FF92D050"/>
      </right>
      <top style="thin"/>
      <bottom/>
    </border>
    <border>
      <left style="thick">
        <color rgb="FF92D050"/>
      </left>
      <right style="thin"/>
      <top/>
      <bottom/>
    </border>
    <border>
      <left/>
      <right style="thick">
        <color rgb="FF92D050"/>
      </right>
      <top/>
      <bottom style="thin"/>
    </border>
    <border>
      <left>
        <color indexed="63"/>
      </left>
      <right>
        <color indexed="63"/>
      </right>
      <top>
        <color indexed="63"/>
      </top>
      <bottom style="thick">
        <color rgb="FF92D050"/>
      </bottom>
    </border>
    <border>
      <left/>
      <right/>
      <top style="thin"/>
      <bottom style="thick">
        <color rgb="FF92D050"/>
      </bottom>
    </border>
    <border>
      <left/>
      <right style="thick">
        <color rgb="FF92D050"/>
      </right>
      <top style="thin"/>
      <bottom style="thick">
        <color rgb="FF92D050"/>
      </bottom>
    </border>
    <border>
      <left style="thick">
        <color rgb="FFFF0000"/>
      </left>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thick">
        <color rgb="FFFF0000"/>
      </right>
      <top style="thick">
        <color rgb="FFFF0000"/>
      </top>
      <bottom>
        <color indexed="63"/>
      </bottom>
    </border>
    <border>
      <left style="thick">
        <color rgb="FFFF0000"/>
      </left>
      <right style="thin"/>
      <top/>
      <bottom style="thin"/>
    </border>
    <border>
      <left/>
      <right style="thick">
        <color rgb="FFFF0000"/>
      </right>
      <top style="thin"/>
      <bottom style="thin"/>
    </border>
    <border>
      <left style="thick">
        <color rgb="FFFF0000"/>
      </left>
      <right style="thin"/>
      <top/>
      <bottom/>
    </border>
    <border>
      <left/>
      <right style="thick">
        <color rgb="FFFF0000"/>
      </right>
      <top/>
      <bottom/>
    </border>
    <border>
      <left/>
      <right style="thick">
        <color rgb="FFFF0000"/>
      </right>
      <top/>
      <bottom style="medium"/>
    </border>
    <border>
      <left/>
      <right style="thick">
        <color rgb="FFFF0000"/>
      </right>
      <top/>
      <bottom style="thin"/>
    </border>
    <border>
      <left style="thick">
        <color rgb="FFFF0000"/>
      </left>
      <right>
        <color indexed="63"/>
      </right>
      <top>
        <color indexed="63"/>
      </top>
      <bottom>
        <color indexed="63"/>
      </bottom>
    </border>
    <border>
      <left/>
      <right style="thick">
        <color rgb="FFFF0000"/>
      </right>
      <top style="thin"/>
      <bottom/>
    </border>
    <border>
      <left style="thin"/>
      <right style="thick">
        <color rgb="FFFF0000"/>
      </right>
      <top/>
      <bottom style="thin"/>
    </border>
    <border>
      <left style="thick">
        <color rgb="FFFF0000"/>
      </left>
      <right/>
      <top style="thin"/>
      <bottom/>
    </border>
    <border>
      <left style="thick">
        <color rgb="FFFF0000"/>
      </left>
      <right/>
      <top/>
      <bottom style="thin"/>
    </border>
    <border>
      <left style="thick">
        <color rgb="FFFF0000"/>
      </left>
      <right/>
      <top style="thin"/>
      <bottom style="thin"/>
    </border>
    <border>
      <left style="thick">
        <color rgb="FFFF0000"/>
      </left>
      <right>
        <color indexed="63"/>
      </right>
      <top>
        <color indexed="63"/>
      </top>
      <bottom style="thick">
        <color rgb="FFFF0000"/>
      </bottom>
    </border>
    <border>
      <left style="thin"/>
      <right/>
      <top/>
      <bottom style="thick">
        <color rgb="FFFF0000"/>
      </bottom>
    </border>
    <border>
      <left/>
      <right/>
      <top/>
      <bottom style="thick">
        <color rgb="FFFF0000"/>
      </bottom>
    </border>
    <border>
      <left/>
      <right style="thick">
        <color rgb="FFFF0000"/>
      </right>
      <top/>
      <bottom style="thick">
        <color rgb="FFFF0000"/>
      </bottom>
    </border>
    <border>
      <left style="thick">
        <color rgb="FF92D050"/>
      </left>
      <right>
        <color indexed="63"/>
      </right>
      <top>
        <color indexed="63"/>
      </top>
      <bottom style="thick">
        <color rgb="FF92D050"/>
      </bottom>
    </border>
    <border>
      <left/>
      <right style="thin"/>
      <top/>
      <bottom/>
    </border>
    <border>
      <left/>
      <right style="thin"/>
      <top/>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36"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78">
    <xf numFmtId="0" fontId="0" fillId="0" borderId="0" xfId="0" applyAlignment="1">
      <alignment/>
    </xf>
    <xf numFmtId="0" fontId="3" fillId="0" borderId="0" xfId="0" applyFont="1" applyAlignment="1">
      <alignment/>
    </xf>
    <xf numFmtId="0" fontId="4" fillId="0" borderId="0" xfId="0" applyFont="1" applyAlignment="1">
      <alignment/>
    </xf>
    <xf numFmtId="0" fontId="4" fillId="33" borderId="0" xfId="0" applyFont="1" applyFill="1" applyAlignment="1">
      <alignment/>
    </xf>
    <xf numFmtId="164" fontId="3" fillId="34" borderId="10" xfId="0" applyNumberFormat="1" applyFont="1" applyFill="1" applyBorder="1" applyAlignment="1">
      <alignment horizontal="center"/>
    </xf>
    <xf numFmtId="164" fontId="3" fillId="34" borderId="0" xfId="0" applyNumberFormat="1" applyFont="1" applyFill="1" applyAlignment="1">
      <alignment horizontal="center"/>
    </xf>
    <xf numFmtId="0" fontId="3" fillId="34" borderId="0" xfId="0" applyFont="1" applyFill="1" applyAlignment="1">
      <alignment/>
    </xf>
    <xf numFmtId="0" fontId="3" fillId="34" borderId="11" xfId="0" applyFont="1" applyFill="1" applyBorder="1" applyAlignment="1">
      <alignment/>
    </xf>
    <xf numFmtId="164" fontId="3" fillId="34" borderId="11" xfId="0" applyNumberFormat="1" applyFont="1" applyFill="1" applyBorder="1" applyAlignment="1">
      <alignment/>
    </xf>
    <xf numFmtId="0" fontId="3" fillId="34" borderId="12" xfId="0" applyFont="1" applyFill="1" applyBorder="1" applyAlignment="1">
      <alignment/>
    </xf>
    <xf numFmtId="164" fontId="2" fillId="34" borderId="0" xfId="0" applyNumberFormat="1" applyFont="1" applyFill="1" applyAlignment="1">
      <alignment/>
    </xf>
    <xf numFmtId="164" fontId="2" fillId="34" borderId="0" xfId="0" applyNumberFormat="1" applyFont="1" applyFill="1" applyAlignment="1">
      <alignment horizontal="right"/>
    </xf>
    <xf numFmtId="0" fontId="3" fillId="34" borderId="0" xfId="0" applyFont="1" applyFill="1" applyAlignment="1">
      <alignment/>
    </xf>
    <xf numFmtId="164" fontId="3" fillId="34" borderId="0" xfId="0" applyNumberFormat="1" applyFont="1" applyFill="1" applyAlignment="1">
      <alignment/>
    </xf>
    <xf numFmtId="164" fontId="3" fillId="34" borderId="10" xfId="0" applyNumberFormat="1" applyFont="1" applyFill="1" applyBorder="1" applyAlignment="1">
      <alignment/>
    </xf>
    <xf numFmtId="164" fontId="3" fillId="34" borderId="13" xfId="0" applyNumberFormat="1" applyFont="1" applyFill="1" applyBorder="1" applyAlignment="1">
      <alignment horizontal="center"/>
    </xf>
    <xf numFmtId="1" fontId="3" fillId="34" borderId="0" xfId="0" applyNumberFormat="1" applyFont="1" applyFill="1" applyAlignment="1" applyProtection="1">
      <alignment horizontal="center"/>
      <protection locked="0"/>
    </xf>
    <xf numFmtId="43" fontId="3" fillId="34" borderId="0" xfId="0" applyNumberFormat="1" applyFont="1" applyFill="1" applyAlignment="1" applyProtection="1">
      <alignment horizontal="right"/>
      <protection locked="0"/>
    </xf>
    <xf numFmtId="43" fontId="3" fillId="34" borderId="0" xfId="0" applyNumberFormat="1" applyFont="1" applyFill="1" applyAlignment="1">
      <alignment horizontal="right"/>
    </xf>
    <xf numFmtId="43" fontId="3" fillId="34" borderId="0" xfId="0" applyNumberFormat="1" applyFont="1" applyFill="1" applyAlignment="1" applyProtection="1">
      <alignment horizontal="center"/>
      <protection locked="0"/>
    </xf>
    <xf numFmtId="43" fontId="54" fillId="35" borderId="10" xfId="0" applyNumberFormat="1" applyFont="1" applyFill="1" applyBorder="1" applyAlignment="1" applyProtection="1">
      <alignment horizontal="right"/>
      <protection locked="0"/>
    </xf>
    <xf numFmtId="43" fontId="54" fillId="35" borderId="0" xfId="0" applyNumberFormat="1" applyFont="1" applyFill="1" applyAlignment="1" applyProtection="1">
      <alignment horizontal="right"/>
      <protection locked="0"/>
    </xf>
    <xf numFmtId="0" fontId="7" fillId="0" borderId="0" xfId="0" applyFont="1" applyAlignment="1">
      <alignment/>
    </xf>
    <xf numFmtId="1" fontId="7" fillId="0" borderId="0" xfId="0" applyNumberFormat="1" applyFont="1" applyAlignment="1">
      <alignment/>
    </xf>
    <xf numFmtId="14" fontId="6" fillId="0" borderId="0" xfId="0" applyNumberFormat="1" applyFont="1" applyAlignment="1" applyProtection="1">
      <alignment horizontal="left"/>
      <protection locked="0"/>
    </xf>
    <xf numFmtId="1" fontId="7" fillId="0" borderId="0" xfId="0" applyNumberFormat="1" applyFont="1" applyAlignment="1">
      <alignment horizontal="right"/>
    </xf>
    <xf numFmtId="0" fontId="0" fillId="0" borderId="0" xfId="0" applyFont="1" applyAlignment="1">
      <alignment/>
    </xf>
    <xf numFmtId="1" fontId="0" fillId="0" borderId="0" xfId="0" applyNumberFormat="1" applyFont="1" applyAlignment="1">
      <alignment/>
    </xf>
    <xf numFmtId="0" fontId="10" fillId="0" borderId="0" xfId="0" applyFont="1" applyAlignment="1">
      <alignment/>
    </xf>
    <xf numFmtId="1" fontId="10" fillId="0" borderId="0" xfId="0" applyNumberFormat="1" applyFont="1" applyAlignment="1">
      <alignment/>
    </xf>
    <xf numFmtId="1" fontId="0" fillId="0" borderId="0" xfId="0" applyNumberFormat="1" applyFont="1" applyAlignment="1">
      <alignment horizontal="right"/>
    </xf>
    <xf numFmtId="0" fontId="0" fillId="0" borderId="0" xfId="0" applyFont="1" applyAlignment="1">
      <alignment vertical="top" wrapText="1"/>
    </xf>
    <xf numFmtId="0" fontId="0" fillId="0" borderId="0" xfId="0" applyFont="1" applyAlignment="1" applyProtection="1">
      <alignment vertical="top" wrapText="1"/>
      <protection locked="0"/>
    </xf>
    <xf numFmtId="0" fontId="0" fillId="0" borderId="0" xfId="0" applyFont="1" applyAlignment="1" applyProtection="1">
      <alignment/>
      <protection locked="0"/>
    </xf>
    <xf numFmtId="0" fontId="10" fillId="0" borderId="0" xfId="0" applyFont="1" applyAlignment="1" applyProtection="1">
      <alignment/>
      <protection locked="0"/>
    </xf>
    <xf numFmtId="164" fontId="55" fillId="35" borderId="14" xfId="0" applyNumberFormat="1" applyFont="1" applyFill="1" applyBorder="1" applyAlignment="1" applyProtection="1">
      <alignment horizontal="right"/>
      <protection locked="0"/>
    </xf>
    <xf numFmtId="164" fontId="55" fillId="35" borderId="11" xfId="0" applyNumberFormat="1" applyFont="1" applyFill="1" applyBorder="1" applyAlignment="1" applyProtection="1">
      <alignment horizontal="right"/>
      <protection locked="0"/>
    </xf>
    <xf numFmtId="1" fontId="55" fillId="35" borderId="0" xfId="0" applyNumberFormat="1" applyFont="1" applyFill="1" applyAlignment="1" applyProtection="1">
      <alignment horizontal="center"/>
      <protection locked="0"/>
    </xf>
    <xf numFmtId="164" fontId="55" fillId="35" borderId="12" xfId="0" applyNumberFormat="1" applyFont="1" applyFill="1" applyBorder="1" applyAlignment="1" applyProtection="1">
      <alignment horizontal="right"/>
      <protection locked="0"/>
    </xf>
    <xf numFmtId="164" fontId="6" fillId="34" borderId="0" xfId="0" applyNumberFormat="1" applyFont="1" applyFill="1" applyAlignment="1">
      <alignment/>
    </xf>
    <xf numFmtId="1" fontId="7" fillId="34" borderId="0" xfId="0" applyNumberFormat="1" applyFont="1" applyFill="1" applyAlignment="1">
      <alignment/>
    </xf>
    <xf numFmtId="0" fontId="7" fillId="34" borderId="0" xfId="0" applyFont="1" applyFill="1" applyAlignment="1">
      <alignment/>
    </xf>
    <xf numFmtId="1" fontId="9" fillId="34" borderId="0" xfId="0" applyNumberFormat="1" applyFont="1" applyFill="1" applyAlignment="1">
      <alignment/>
    </xf>
    <xf numFmtId="0" fontId="6" fillId="34" borderId="0" xfId="0" applyFont="1" applyFill="1" applyAlignment="1">
      <alignment/>
    </xf>
    <xf numFmtId="1" fontId="7" fillId="34" borderId="0" xfId="0" applyNumberFormat="1" applyFont="1" applyFill="1" applyAlignment="1">
      <alignment horizontal="right"/>
    </xf>
    <xf numFmtId="0" fontId="0" fillId="34" borderId="0" xfId="0" applyFill="1" applyAlignment="1">
      <alignment/>
    </xf>
    <xf numFmtId="164" fontId="3" fillId="34" borderId="15" xfId="0" applyNumberFormat="1" applyFont="1" applyFill="1" applyBorder="1" applyAlignment="1">
      <alignment horizontal="center"/>
    </xf>
    <xf numFmtId="164" fontId="2" fillId="34" borderId="0" xfId="0" applyNumberFormat="1" applyFont="1" applyFill="1" applyAlignment="1">
      <alignment horizontal="center"/>
    </xf>
    <xf numFmtId="1" fontId="2" fillId="34" borderId="0" xfId="0" applyNumberFormat="1" applyFont="1" applyFill="1" applyAlignment="1">
      <alignment horizontal="center"/>
    </xf>
    <xf numFmtId="164" fontId="3" fillId="34" borderId="16" xfId="0" applyNumberFormat="1" applyFont="1" applyFill="1" applyBorder="1" applyAlignment="1">
      <alignment/>
    </xf>
    <xf numFmtId="164" fontId="3" fillId="34" borderId="17" xfId="0" applyNumberFormat="1" applyFont="1" applyFill="1" applyBorder="1" applyAlignment="1">
      <alignment/>
    </xf>
    <xf numFmtId="164" fontId="3" fillId="34" borderId="0" xfId="0" applyNumberFormat="1" applyFont="1" applyFill="1" applyAlignment="1">
      <alignment/>
    </xf>
    <xf numFmtId="0" fontId="2" fillId="34" borderId="0" xfId="0" applyFont="1" applyFill="1" applyAlignment="1">
      <alignment/>
    </xf>
    <xf numFmtId="1" fontId="3" fillId="34" borderId="0" xfId="0" applyNumberFormat="1" applyFont="1" applyFill="1" applyAlignment="1">
      <alignment horizontal="right"/>
    </xf>
    <xf numFmtId="1" fontId="5" fillId="34" borderId="0" xfId="0" applyNumberFormat="1" applyFont="1" applyFill="1" applyAlignment="1" applyProtection="1">
      <alignment horizontal="right"/>
      <protection locked="0"/>
    </xf>
    <xf numFmtId="1" fontId="2" fillId="34" borderId="0" xfId="0" applyNumberFormat="1" applyFont="1" applyFill="1" applyAlignment="1">
      <alignment horizontal="right"/>
    </xf>
    <xf numFmtId="1" fontId="3" fillId="34" borderId="0" xfId="0" applyNumberFormat="1" applyFont="1" applyFill="1" applyAlignment="1">
      <alignment/>
    </xf>
    <xf numFmtId="164" fontId="2" fillId="34" borderId="12" xfId="0" applyNumberFormat="1" applyFont="1" applyFill="1" applyBorder="1" applyAlignment="1">
      <alignment/>
    </xf>
    <xf numFmtId="164" fontId="3" fillId="34" borderId="18" xfId="0" applyNumberFormat="1" applyFont="1" applyFill="1" applyBorder="1" applyAlignment="1">
      <alignment/>
    </xf>
    <xf numFmtId="0" fontId="3" fillId="34" borderId="10" xfId="0" applyFont="1" applyFill="1" applyBorder="1" applyAlignment="1">
      <alignment horizontal="center"/>
    </xf>
    <xf numFmtId="1" fontId="3" fillId="34" borderId="0" xfId="0" applyNumberFormat="1" applyFont="1" applyFill="1" applyAlignment="1">
      <alignment/>
    </xf>
    <xf numFmtId="164" fontId="5" fillId="34" borderId="10" xfId="0" applyNumberFormat="1" applyFont="1" applyFill="1" applyBorder="1" applyAlignment="1">
      <alignment/>
    </xf>
    <xf numFmtId="0" fontId="3" fillId="34" borderId="10" xfId="0" applyFont="1" applyFill="1" applyBorder="1" applyAlignment="1">
      <alignment/>
    </xf>
    <xf numFmtId="164" fontId="5" fillId="34" borderId="0" xfId="0" applyNumberFormat="1" applyFont="1" applyFill="1" applyAlignment="1">
      <alignment/>
    </xf>
    <xf numFmtId="0" fontId="3" fillId="34" borderId="16" xfId="0" applyFont="1" applyFill="1" applyBorder="1" applyAlignment="1">
      <alignment horizontal="center"/>
    </xf>
    <xf numFmtId="0" fontId="3" fillId="34" borderId="17" xfId="0" applyFont="1" applyFill="1" applyBorder="1" applyAlignment="1">
      <alignment horizontal="center"/>
    </xf>
    <xf numFmtId="0" fontId="3" fillId="34" borderId="19" xfId="0" applyFont="1" applyFill="1" applyBorder="1" applyAlignment="1">
      <alignment horizontal="center"/>
    </xf>
    <xf numFmtId="0" fontId="4" fillId="34" borderId="0" xfId="0" applyFont="1" applyFill="1" applyAlignment="1">
      <alignment/>
    </xf>
    <xf numFmtId="0" fontId="4" fillId="34" borderId="0" xfId="0" applyFont="1" applyFill="1" applyAlignment="1">
      <alignment/>
    </xf>
    <xf numFmtId="1" fontId="4" fillId="34" borderId="0" xfId="0" applyNumberFormat="1" applyFont="1" applyFill="1" applyAlignment="1">
      <alignment/>
    </xf>
    <xf numFmtId="1" fontId="4" fillId="34" borderId="0" xfId="0" applyNumberFormat="1" applyFont="1" applyFill="1" applyAlignment="1">
      <alignment/>
    </xf>
    <xf numFmtId="43" fontId="2" fillId="34" borderId="0" xfId="0" applyNumberFormat="1" applyFont="1" applyFill="1" applyAlignment="1">
      <alignment horizontal="right"/>
    </xf>
    <xf numFmtId="0" fontId="10" fillId="34" borderId="0" xfId="0" applyFont="1" applyFill="1" applyAlignment="1">
      <alignment/>
    </xf>
    <xf numFmtId="0" fontId="10" fillId="34" borderId="0" xfId="0" applyFont="1" applyFill="1" applyAlignment="1">
      <alignment/>
    </xf>
    <xf numFmtId="1" fontId="10" fillId="34" borderId="0" xfId="0" applyNumberFormat="1" applyFont="1" applyFill="1" applyAlignment="1">
      <alignment/>
    </xf>
    <xf numFmtId="1" fontId="0" fillId="34" borderId="0" xfId="0" applyNumberFormat="1" applyFont="1" applyFill="1" applyAlignment="1">
      <alignment/>
    </xf>
    <xf numFmtId="8" fontId="55" fillId="35" borderId="0" xfId="0" applyNumberFormat="1" applyFont="1" applyFill="1" applyAlignment="1">
      <alignment/>
    </xf>
    <xf numFmtId="0" fontId="6" fillId="36" borderId="0" xfId="0" applyFont="1" applyFill="1" applyAlignment="1">
      <alignment horizontal="center"/>
    </xf>
    <xf numFmtId="9" fontId="4" fillId="34" borderId="0" xfId="59" applyFont="1" applyFill="1" applyAlignment="1">
      <alignment/>
    </xf>
    <xf numFmtId="1" fontId="3" fillId="34" borderId="0" xfId="0" applyNumberFormat="1" applyFont="1" applyFill="1" applyAlignment="1">
      <alignment/>
    </xf>
    <xf numFmtId="1" fontId="55" fillId="35" borderId="0" xfId="0" applyNumberFormat="1" applyFont="1" applyFill="1" applyAlignment="1" applyProtection="1">
      <alignment horizontal="right"/>
      <protection locked="0"/>
    </xf>
    <xf numFmtId="0" fontId="0" fillId="0" borderId="0" xfId="0" applyFont="1" applyAlignment="1">
      <alignment vertical="top" wrapText="1"/>
    </xf>
    <xf numFmtId="0" fontId="56" fillId="34" borderId="0" xfId="0" applyFont="1" applyFill="1" applyAlignment="1">
      <alignment/>
    </xf>
    <xf numFmtId="2" fontId="4" fillId="0" borderId="0" xfId="0" applyNumberFormat="1" applyFont="1" applyAlignment="1">
      <alignment/>
    </xf>
    <xf numFmtId="165" fontId="4" fillId="0" borderId="0" xfId="0" applyNumberFormat="1" applyFont="1" applyAlignment="1">
      <alignment/>
    </xf>
    <xf numFmtId="164" fontId="3" fillId="0" borderId="0" xfId="0" applyNumberFormat="1" applyFont="1" applyAlignment="1">
      <alignment/>
    </xf>
    <xf numFmtId="2" fontId="3" fillId="0" borderId="0" xfId="0" applyNumberFormat="1" applyFont="1" applyAlignment="1">
      <alignment/>
    </xf>
    <xf numFmtId="10" fontId="2" fillId="0" borderId="0" xfId="0" applyNumberFormat="1" applyFont="1" applyAlignment="1">
      <alignment/>
    </xf>
    <xf numFmtId="8" fontId="3" fillId="34" borderId="0" xfId="0" applyNumberFormat="1" applyFont="1" applyFill="1" applyAlignment="1">
      <alignment/>
    </xf>
    <xf numFmtId="0" fontId="3" fillId="34" borderId="0" xfId="0" applyFont="1" applyFill="1" applyAlignment="1">
      <alignment horizontal="right"/>
    </xf>
    <xf numFmtId="9" fontId="2" fillId="34" borderId="0" xfId="59" applyFont="1" applyFill="1" applyAlignment="1">
      <alignment horizontal="right"/>
    </xf>
    <xf numFmtId="164" fontId="3" fillId="34" borderId="18" xfId="0" applyNumberFormat="1" applyFont="1" applyFill="1" applyBorder="1" applyAlignment="1">
      <alignment horizontal="center"/>
    </xf>
    <xf numFmtId="43" fontId="54" fillId="35" borderId="18" xfId="0" applyNumberFormat="1" applyFont="1" applyFill="1" applyBorder="1" applyAlignment="1" applyProtection="1">
      <alignment horizontal="right"/>
      <protection locked="0"/>
    </xf>
    <xf numFmtId="164" fontId="2" fillId="37" borderId="0" xfId="0" applyNumberFormat="1" applyFont="1" applyFill="1" applyAlignment="1">
      <alignment/>
    </xf>
    <xf numFmtId="1" fontId="3" fillId="37" borderId="0" xfId="0" applyNumberFormat="1" applyFont="1" applyFill="1" applyAlignment="1">
      <alignment/>
    </xf>
    <xf numFmtId="43" fontId="2" fillId="37" borderId="0" xfId="0" applyNumberFormat="1" applyFont="1" applyFill="1" applyAlignment="1">
      <alignment horizontal="right"/>
    </xf>
    <xf numFmtId="164" fontId="2" fillId="34" borderId="0" xfId="0" applyNumberFormat="1" applyFont="1" applyFill="1" applyAlignment="1">
      <alignment/>
    </xf>
    <xf numFmtId="164" fontId="57" fillId="34" borderId="20" xfId="0" applyNumberFormat="1" applyFont="1" applyFill="1" applyBorder="1" applyAlignment="1">
      <alignment/>
    </xf>
    <xf numFmtId="164" fontId="7" fillId="34" borderId="21" xfId="0" applyNumberFormat="1" applyFont="1" applyFill="1" applyBorder="1" applyAlignment="1">
      <alignment/>
    </xf>
    <xf numFmtId="1" fontId="9" fillId="34" borderId="22" xfId="0" applyNumberFormat="1" applyFont="1" applyFill="1" applyBorder="1" applyAlignment="1">
      <alignment/>
    </xf>
    <xf numFmtId="0" fontId="3" fillId="34" borderId="23" xfId="0" applyFont="1" applyFill="1" applyBorder="1" applyAlignment="1">
      <alignment/>
    </xf>
    <xf numFmtId="1" fontId="2" fillId="34" borderId="24" xfId="0" applyNumberFormat="1" applyFont="1" applyFill="1" applyBorder="1" applyAlignment="1">
      <alignment horizontal="center"/>
    </xf>
    <xf numFmtId="164" fontId="3" fillId="34" borderId="23" xfId="0" applyNumberFormat="1" applyFont="1" applyFill="1" applyBorder="1" applyAlignment="1">
      <alignment/>
    </xf>
    <xf numFmtId="43" fontId="3" fillId="34" borderId="25" xfId="0" applyNumberFormat="1" applyFont="1" applyFill="1" applyBorder="1" applyAlignment="1">
      <alignment horizontal="right"/>
    </xf>
    <xf numFmtId="43" fontId="3" fillId="34" borderId="24" xfId="0" applyNumberFormat="1" applyFont="1" applyFill="1" applyBorder="1" applyAlignment="1">
      <alignment horizontal="right"/>
    </xf>
    <xf numFmtId="0" fontId="3" fillId="34" borderId="26" xfId="0" applyFont="1" applyFill="1" applyBorder="1" applyAlignment="1">
      <alignment/>
    </xf>
    <xf numFmtId="43" fontId="3" fillId="34" borderId="27" xfId="0" applyNumberFormat="1" applyFont="1" applyFill="1" applyBorder="1" applyAlignment="1">
      <alignment horizontal="right"/>
    </xf>
    <xf numFmtId="43" fontId="2" fillId="38" borderId="24" xfId="0" applyNumberFormat="1" applyFont="1" applyFill="1" applyBorder="1" applyAlignment="1">
      <alignment horizontal="right"/>
    </xf>
    <xf numFmtId="0" fontId="2" fillId="34" borderId="23" xfId="0" applyFont="1" applyFill="1" applyBorder="1" applyAlignment="1">
      <alignment/>
    </xf>
    <xf numFmtId="43" fontId="3" fillId="34" borderId="24" xfId="0" applyNumberFormat="1" applyFont="1" applyFill="1" applyBorder="1" applyAlignment="1">
      <alignment/>
    </xf>
    <xf numFmtId="43" fontId="54" fillId="35" borderId="24" xfId="0" applyNumberFormat="1" applyFont="1" applyFill="1" applyBorder="1" applyAlignment="1" applyProtection="1">
      <alignment horizontal="right"/>
      <protection locked="0"/>
    </xf>
    <xf numFmtId="0" fontId="2" fillId="34" borderId="23" xfId="0" applyFont="1" applyFill="1" applyBorder="1" applyAlignment="1">
      <alignment horizontal="left"/>
    </xf>
    <xf numFmtId="164" fontId="3" fillId="34" borderId="28" xfId="0" applyNumberFormat="1" applyFont="1" applyFill="1" applyBorder="1" applyAlignment="1">
      <alignment/>
    </xf>
    <xf numFmtId="164" fontId="2" fillId="34" borderId="28" xfId="0" applyNumberFormat="1" applyFont="1" applyFill="1" applyBorder="1" applyAlignment="1">
      <alignment/>
    </xf>
    <xf numFmtId="164" fontId="3" fillId="34" borderId="29" xfId="0" applyNumberFormat="1" applyFont="1" applyFill="1" applyBorder="1" applyAlignment="1">
      <alignment/>
    </xf>
    <xf numFmtId="43" fontId="2" fillId="34" borderId="30" xfId="0" applyNumberFormat="1" applyFont="1" applyFill="1" applyBorder="1" applyAlignment="1">
      <alignment horizontal="right"/>
    </xf>
    <xf numFmtId="0" fontId="58" fillId="34" borderId="31" xfId="0" applyFont="1" applyFill="1" applyBorder="1" applyAlignment="1">
      <alignment/>
    </xf>
    <xf numFmtId="164" fontId="6" fillId="34" borderId="32" xfId="0" applyNumberFormat="1" applyFont="1" applyFill="1" applyBorder="1" applyAlignment="1">
      <alignment horizontal="center"/>
    </xf>
    <xf numFmtId="1" fontId="7" fillId="34" borderId="33" xfId="0" applyNumberFormat="1" applyFont="1" applyFill="1" applyBorder="1" applyAlignment="1">
      <alignment horizontal="right"/>
    </xf>
    <xf numFmtId="164" fontId="2" fillId="34" borderId="34" xfId="0" applyNumberFormat="1" applyFont="1" applyFill="1" applyBorder="1" applyAlignment="1">
      <alignment/>
    </xf>
    <xf numFmtId="1" fontId="2" fillId="34" borderId="35" xfId="0" applyNumberFormat="1" applyFont="1" applyFill="1" applyBorder="1" applyAlignment="1">
      <alignment horizontal="center"/>
    </xf>
    <xf numFmtId="0" fontId="3" fillId="34" borderId="36" xfId="0" applyFont="1" applyFill="1" applyBorder="1" applyAlignment="1">
      <alignment/>
    </xf>
    <xf numFmtId="43" fontId="54" fillId="35" borderId="37" xfId="0" applyNumberFormat="1" applyFont="1" applyFill="1" applyBorder="1" applyAlignment="1" applyProtection="1">
      <alignment horizontal="right"/>
      <protection locked="0"/>
    </xf>
    <xf numFmtId="43" fontId="3" fillId="34" borderId="37" xfId="0" applyNumberFormat="1" applyFont="1" applyFill="1" applyBorder="1" applyAlignment="1" applyProtection="1">
      <alignment horizontal="right"/>
      <protection locked="0"/>
    </xf>
    <xf numFmtId="43" fontId="54" fillId="35" borderId="38" xfId="0" applyNumberFormat="1" applyFont="1" applyFill="1" applyBorder="1" applyAlignment="1" applyProtection="1">
      <alignment horizontal="right"/>
      <protection locked="0"/>
    </xf>
    <xf numFmtId="43" fontId="2" fillId="34" borderId="39" xfId="0" applyNumberFormat="1" applyFont="1" applyFill="1" applyBorder="1" applyAlignment="1">
      <alignment horizontal="right"/>
    </xf>
    <xf numFmtId="164" fontId="2" fillId="34" borderId="40" xfId="0" applyNumberFormat="1" applyFont="1" applyFill="1" applyBorder="1" applyAlignment="1">
      <alignment/>
    </xf>
    <xf numFmtId="43" fontId="3" fillId="34" borderId="41" xfId="0" applyNumberFormat="1" applyFont="1" applyFill="1" applyBorder="1" applyAlignment="1">
      <alignment horizontal="right"/>
    </xf>
    <xf numFmtId="0" fontId="3" fillId="34" borderId="40" xfId="0" applyFont="1" applyFill="1" applyBorder="1" applyAlignment="1">
      <alignment/>
    </xf>
    <xf numFmtId="43" fontId="3" fillId="34" borderId="37" xfId="0" applyNumberFormat="1" applyFont="1" applyFill="1" applyBorder="1" applyAlignment="1">
      <alignment horizontal="right"/>
    </xf>
    <xf numFmtId="164" fontId="2" fillId="34" borderId="36" xfId="0" applyNumberFormat="1" applyFont="1" applyFill="1" applyBorder="1" applyAlignment="1">
      <alignment/>
    </xf>
    <xf numFmtId="43" fontId="3" fillId="34" borderId="42" xfId="0" applyNumberFormat="1" applyFont="1" applyFill="1" applyBorder="1" applyAlignment="1">
      <alignment horizontal="right"/>
    </xf>
    <xf numFmtId="164" fontId="3" fillId="34" borderId="43" xfId="0" applyNumberFormat="1" applyFont="1" applyFill="1" applyBorder="1" applyAlignment="1">
      <alignment horizontal="left"/>
    </xf>
    <xf numFmtId="164" fontId="3" fillId="34" borderId="40" xfId="0" applyNumberFormat="1" applyFont="1" applyFill="1" applyBorder="1" applyAlignment="1">
      <alignment horizontal="left"/>
    </xf>
    <xf numFmtId="164" fontId="3" fillId="34" borderId="40" xfId="0" applyNumberFormat="1" applyFont="1" applyFill="1" applyBorder="1" applyAlignment="1">
      <alignment/>
    </xf>
    <xf numFmtId="1" fontId="55" fillId="35" borderId="0" xfId="0" applyNumberFormat="1" applyFont="1" applyFill="1" applyAlignment="1">
      <alignment horizontal="right"/>
    </xf>
    <xf numFmtId="0" fontId="3" fillId="34" borderId="44" xfId="0" applyFont="1" applyFill="1" applyBorder="1" applyAlignment="1">
      <alignment/>
    </xf>
    <xf numFmtId="1" fontId="3" fillId="0" borderId="0" xfId="0" applyNumberFormat="1" applyFont="1" applyAlignment="1">
      <alignment/>
    </xf>
    <xf numFmtId="0" fontId="2" fillId="34" borderId="40" xfId="0" applyFont="1" applyFill="1" applyBorder="1" applyAlignment="1">
      <alignment/>
    </xf>
    <xf numFmtId="43" fontId="3" fillId="34" borderId="39" xfId="0" applyNumberFormat="1" applyFont="1" applyFill="1" applyBorder="1" applyAlignment="1">
      <alignment horizontal="right"/>
    </xf>
    <xf numFmtId="164" fontId="3" fillId="34" borderId="45" xfId="0" applyNumberFormat="1" applyFont="1" applyFill="1" applyBorder="1" applyAlignment="1">
      <alignment/>
    </xf>
    <xf numFmtId="0" fontId="4" fillId="34" borderId="40" xfId="0" applyFont="1" applyFill="1" applyBorder="1" applyAlignment="1">
      <alignment/>
    </xf>
    <xf numFmtId="8" fontId="54" fillId="35" borderId="37" xfId="0" applyNumberFormat="1" applyFont="1" applyFill="1" applyBorder="1" applyAlignment="1" applyProtection="1">
      <alignment horizontal="right"/>
      <protection locked="0"/>
    </xf>
    <xf numFmtId="43" fontId="3" fillId="0" borderId="37" xfId="0" applyNumberFormat="1" applyFont="1" applyBorder="1" applyAlignment="1" applyProtection="1">
      <alignment horizontal="right"/>
      <protection locked="0"/>
    </xf>
    <xf numFmtId="0" fontId="3" fillId="34" borderId="46" xfId="0" applyFont="1" applyFill="1" applyBorder="1" applyAlignment="1">
      <alignment/>
    </xf>
    <xf numFmtId="164" fontId="2" fillId="34" borderId="47" xfId="0" applyNumberFormat="1" applyFont="1" applyFill="1" applyBorder="1" applyAlignment="1">
      <alignment/>
    </xf>
    <xf numFmtId="1" fontId="3" fillId="34" borderId="48" xfId="0" applyNumberFormat="1" applyFont="1" applyFill="1" applyBorder="1" applyAlignment="1">
      <alignment/>
    </xf>
    <xf numFmtId="43" fontId="2" fillId="34" borderId="49" xfId="0" applyNumberFormat="1" applyFont="1" applyFill="1" applyBorder="1" applyAlignment="1">
      <alignment horizontal="right"/>
    </xf>
    <xf numFmtId="1" fontId="9" fillId="0" borderId="0" xfId="0" applyNumberFormat="1" applyFont="1" applyAlignment="1">
      <alignment/>
    </xf>
    <xf numFmtId="0" fontId="6" fillId="0" borderId="0" xfId="0" applyFont="1" applyAlignment="1">
      <alignment/>
    </xf>
    <xf numFmtId="14" fontId="0" fillId="0" borderId="0" xfId="0" applyNumberFormat="1" applyFont="1" applyAlignment="1">
      <alignment/>
    </xf>
    <xf numFmtId="164" fontId="6" fillId="0" borderId="0" xfId="0" applyNumberFormat="1" applyFont="1" applyAlignment="1">
      <alignment/>
    </xf>
    <xf numFmtId="164" fontId="8" fillId="0" borderId="0" xfId="0" applyNumberFormat="1" applyFont="1" applyAlignment="1">
      <alignment/>
    </xf>
    <xf numFmtId="0" fontId="3" fillId="34" borderId="0" xfId="0" applyFont="1" applyFill="1" applyAlignment="1">
      <alignment vertical="top" wrapText="1"/>
    </xf>
    <xf numFmtId="0" fontId="3" fillId="34" borderId="0" xfId="0" applyFont="1" applyFill="1" applyAlignment="1">
      <alignment vertical="top" wrapText="1"/>
    </xf>
    <xf numFmtId="14" fontId="0" fillId="35" borderId="0" xfId="0" applyNumberFormat="1" applyFont="1" applyFill="1" applyAlignment="1">
      <alignment/>
    </xf>
    <xf numFmtId="0" fontId="7" fillId="0" borderId="0" xfId="0" applyFont="1" applyAlignment="1" applyProtection="1">
      <alignment/>
      <protection locked="0"/>
    </xf>
    <xf numFmtId="0" fontId="7" fillId="35" borderId="0" xfId="0" applyFont="1" applyFill="1" applyAlignment="1">
      <alignment/>
    </xf>
    <xf numFmtId="0" fontId="3" fillId="34" borderId="0" xfId="0" applyFont="1" applyFill="1" applyAlignment="1">
      <alignment vertical="top" wrapText="1"/>
    </xf>
    <xf numFmtId="164" fontId="8" fillId="0" borderId="0" xfId="0" applyNumberFormat="1" applyFont="1" applyAlignment="1">
      <alignment wrapText="1"/>
    </xf>
    <xf numFmtId="0" fontId="2" fillId="38" borderId="14" xfId="0" applyFont="1" applyFill="1" applyBorder="1" applyAlignment="1">
      <alignment horizontal="right"/>
    </xf>
    <xf numFmtId="0" fontId="2" fillId="38" borderId="10" xfId="0" applyFont="1" applyFill="1" applyBorder="1" applyAlignment="1">
      <alignment horizontal="right"/>
    </xf>
    <xf numFmtId="0" fontId="3" fillId="34" borderId="23" xfId="0" applyFont="1" applyFill="1" applyBorder="1" applyAlignment="1">
      <alignment horizontal="left" vertical="top" wrapText="1"/>
    </xf>
    <xf numFmtId="0" fontId="3" fillId="34" borderId="50" xfId="0" applyFont="1" applyFill="1" applyBorder="1" applyAlignment="1">
      <alignment horizontal="left" vertical="top" wrapText="1"/>
    </xf>
    <xf numFmtId="0" fontId="3" fillId="34" borderId="0" xfId="0" applyFont="1" applyFill="1" applyAlignment="1" applyProtection="1">
      <alignment vertical="top" wrapText="1"/>
      <protection locked="0"/>
    </xf>
    <xf numFmtId="0" fontId="3" fillId="34" borderId="14" xfId="0" applyFont="1" applyFill="1" applyBorder="1" applyAlignment="1" applyProtection="1">
      <alignment vertical="top" wrapText="1"/>
      <protection locked="0"/>
    </xf>
    <xf numFmtId="0" fontId="3" fillId="34" borderId="10" xfId="0" applyFont="1" applyFill="1" applyBorder="1" applyAlignment="1">
      <alignment vertical="top" wrapText="1"/>
    </xf>
    <xf numFmtId="0" fontId="3" fillId="34" borderId="13" xfId="0" applyFont="1" applyFill="1" applyBorder="1" applyAlignment="1">
      <alignment vertical="top" wrapText="1"/>
    </xf>
    <xf numFmtId="0" fontId="3" fillId="34" borderId="11" xfId="0" applyFont="1" applyFill="1" applyBorder="1" applyAlignment="1">
      <alignment vertical="top" wrapText="1"/>
    </xf>
    <xf numFmtId="0" fontId="3" fillId="34" borderId="51" xfId="0" applyFont="1" applyFill="1" applyBorder="1" applyAlignment="1">
      <alignment vertical="top" wrapText="1"/>
    </xf>
    <xf numFmtId="0" fontId="3" fillId="34" borderId="12" xfId="0" applyFont="1" applyFill="1" applyBorder="1" applyAlignment="1">
      <alignment vertical="top" wrapText="1"/>
    </xf>
    <xf numFmtId="0" fontId="3" fillId="34" borderId="18" xfId="0" applyFont="1" applyFill="1" applyBorder="1" applyAlignment="1">
      <alignment vertical="top" wrapText="1"/>
    </xf>
    <xf numFmtId="0" fontId="3" fillId="34" borderId="52" xfId="0" applyFont="1" applyFill="1" applyBorder="1" applyAlignment="1">
      <alignment vertical="top" wrapText="1"/>
    </xf>
    <xf numFmtId="0" fontId="3" fillId="34" borderId="53" xfId="0" applyFont="1" applyFill="1" applyBorder="1" applyAlignment="1" applyProtection="1">
      <alignment horizontal="left" vertical="top" wrapText="1"/>
      <protection locked="0"/>
    </xf>
    <xf numFmtId="0" fontId="3" fillId="34" borderId="54" xfId="0" applyFont="1" applyFill="1" applyBorder="1" applyAlignment="1" applyProtection="1">
      <alignment horizontal="left" vertical="top" wrapText="1"/>
      <protection locked="0"/>
    </xf>
    <xf numFmtId="0" fontId="3" fillId="34" borderId="55" xfId="0" applyFont="1" applyFill="1" applyBorder="1" applyAlignment="1" applyProtection="1">
      <alignment horizontal="left" vertical="top" wrapText="1"/>
      <protection locked="0"/>
    </xf>
    <xf numFmtId="1" fontId="4" fillId="34" borderId="0" xfId="0" applyNumberFormat="1" applyFont="1" applyFill="1" applyAlignment="1">
      <alignment vertical="top" wrapText="1"/>
    </xf>
    <xf numFmtId="0" fontId="59" fillId="34" borderId="0" xfId="0" applyFont="1" applyFill="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P68"/>
  <sheetViews>
    <sheetView zoomScalePageLayoutView="0" workbookViewId="0" topLeftCell="A1">
      <selection activeCell="J25" sqref="J25"/>
    </sheetView>
  </sheetViews>
  <sheetFormatPr defaultColWidth="9.140625" defaultRowHeight="12.75"/>
  <cols>
    <col min="1" max="1" width="20.7109375" style="22" customWidth="1"/>
    <col min="2" max="2" width="6.7109375" style="22" customWidth="1"/>
    <col min="3" max="3" width="17.57421875" style="22" customWidth="1"/>
    <col min="4" max="4" width="8.7109375" style="22" customWidth="1"/>
    <col min="5" max="5" width="9.00390625" style="23" customWidth="1"/>
    <col min="6" max="6" width="5.7109375" style="23" customWidth="1"/>
    <col min="7" max="7" width="20.7109375" style="22" customWidth="1"/>
    <col min="8" max="8" width="15.7109375" style="22" customWidth="1"/>
    <col min="9" max="9" width="5.8515625" style="22" customWidth="1"/>
    <col min="10" max="10" width="8.7109375" style="22" customWidth="1"/>
    <col min="11" max="11" width="8.7109375" style="25" customWidth="1"/>
    <col min="12" max="12" width="2.00390625" style="22" customWidth="1"/>
    <col min="13" max="13" width="25.7109375" style="22" customWidth="1"/>
    <col min="14" max="14" width="34.00390625" style="22" customWidth="1"/>
    <col min="15" max="16" width="9.140625" style="1" customWidth="1"/>
    <col min="17" max="16384" width="9.140625" style="1" customWidth="1"/>
  </cols>
  <sheetData>
    <row r="1" spans="1:15" ht="15.75">
      <c r="A1" s="39" t="s">
        <v>40</v>
      </c>
      <c r="B1" s="39"/>
      <c r="C1" s="39"/>
      <c r="D1" s="39"/>
      <c r="E1" s="39"/>
      <c r="F1" s="40"/>
      <c r="G1" s="39"/>
      <c r="H1" s="156"/>
      <c r="I1" s="156"/>
      <c r="J1" s="156"/>
      <c r="K1" s="156"/>
      <c r="L1" s="156"/>
      <c r="M1" s="156"/>
      <c r="N1" s="24"/>
      <c r="O1" s="3"/>
    </row>
    <row r="2" spans="1:16" ht="15.75">
      <c r="A2" s="39" t="s">
        <v>32</v>
      </c>
      <c r="B2" s="157" t="s">
        <v>86</v>
      </c>
      <c r="C2" s="157"/>
      <c r="D2" s="157"/>
      <c r="E2" s="157"/>
      <c r="F2" s="42"/>
      <c r="G2" s="43" t="s">
        <v>43</v>
      </c>
      <c r="H2" s="77" t="s">
        <v>44</v>
      </c>
      <c r="I2" s="41"/>
      <c r="J2" s="158" t="s">
        <v>54</v>
      </c>
      <c r="K2" s="158"/>
      <c r="L2" s="158"/>
      <c r="M2" s="158"/>
      <c r="O2" s="3" t="s">
        <v>53</v>
      </c>
      <c r="P2" s="2"/>
    </row>
    <row r="3" spans="1:16" ht="15.75">
      <c r="A3" s="151"/>
      <c r="E3" s="22"/>
      <c r="F3" s="148"/>
      <c r="G3" s="149" t="s">
        <v>49</v>
      </c>
      <c r="H3" s="155">
        <v>42280</v>
      </c>
      <c r="J3" s="158"/>
      <c r="K3" s="158"/>
      <c r="L3" s="158"/>
      <c r="M3" s="158"/>
      <c r="O3" s="3"/>
      <c r="P3" s="2"/>
    </row>
    <row r="4" spans="1:16" ht="15" customHeight="1">
      <c r="A4" s="159" t="s">
        <v>89</v>
      </c>
      <c r="B4" s="159"/>
      <c r="C4" s="159"/>
      <c r="D4" s="159"/>
      <c r="E4" s="159"/>
      <c r="F4" s="148"/>
      <c r="G4" s="1"/>
      <c r="H4" s="1"/>
      <c r="J4" s="158"/>
      <c r="K4" s="158"/>
      <c r="L4" s="158"/>
      <c r="M4" s="158"/>
      <c r="O4" s="2" t="s">
        <v>44</v>
      </c>
      <c r="P4" s="2">
        <v>5</v>
      </c>
    </row>
    <row r="5" spans="1:16" ht="15.75">
      <c r="A5" s="159"/>
      <c r="B5" s="159"/>
      <c r="C5" s="159"/>
      <c r="D5" s="159"/>
      <c r="E5" s="159"/>
      <c r="F5" s="148"/>
      <c r="G5" s="149"/>
      <c r="H5" s="150"/>
      <c r="J5" s="154"/>
      <c r="K5" s="154"/>
      <c r="L5" s="154"/>
      <c r="M5" s="154"/>
      <c r="O5" s="2" t="s">
        <v>45</v>
      </c>
      <c r="P5" s="2">
        <v>10</v>
      </c>
    </row>
    <row r="6" spans="1:16" ht="15.75">
      <c r="A6" s="159"/>
      <c r="B6" s="159"/>
      <c r="C6" s="159"/>
      <c r="D6" s="159"/>
      <c r="E6" s="159"/>
      <c r="F6" s="148"/>
      <c r="G6" s="149"/>
      <c r="H6" s="150"/>
      <c r="J6" s="154"/>
      <c r="K6" s="154"/>
      <c r="L6" s="154"/>
      <c r="M6" s="154"/>
      <c r="O6" s="2" t="s">
        <v>46</v>
      </c>
      <c r="P6" s="2">
        <v>10</v>
      </c>
    </row>
    <row r="7" spans="1:16" ht="16.5" thickBot="1">
      <c r="A7" s="152"/>
      <c r="E7" s="22"/>
      <c r="F7" s="148"/>
      <c r="G7" s="149"/>
      <c r="H7" s="45"/>
      <c r="I7" s="41"/>
      <c r="J7" s="41"/>
      <c r="K7" s="44"/>
      <c r="L7" s="41"/>
      <c r="M7" s="41"/>
      <c r="O7" s="2" t="s">
        <v>47</v>
      </c>
      <c r="P7" s="2">
        <v>10</v>
      </c>
    </row>
    <row r="8" spans="1:13" ht="16.5" thickTop="1">
      <c r="A8" s="97" t="s">
        <v>6</v>
      </c>
      <c r="B8" s="98"/>
      <c r="C8" s="98"/>
      <c r="D8" s="98"/>
      <c r="E8" s="99"/>
      <c r="F8" s="42"/>
      <c r="G8" s="116" t="s">
        <v>4</v>
      </c>
      <c r="H8" s="117"/>
      <c r="I8" s="117"/>
      <c r="J8" s="117"/>
      <c r="K8" s="118"/>
      <c r="L8" s="41"/>
      <c r="M8" s="41"/>
    </row>
    <row r="9" spans="1:14" ht="12.75">
      <c r="A9" s="100"/>
      <c r="B9" s="46" t="s">
        <v>10</v>
      </c>
      <c r="C9" s="47"/>
      <c r="D9" s="46" t="s">
        <v>1</v>
      </c>
      <c r="E9" s="101" t="s">
        <v>12</v>
      </c>
      <c r="F9" s="48"/>
      <c r="G9" s="119" t="s">
        <v>17</v>
      </c>
      <c r="H9" s="49" t="s">
        <v>48</v>
      </c>
      <c r="I9" s="50"/>
      <c r="J9" s="50"/>
      <c r="K9" s="120" t="s">
        <v>1</v>
      </c>
      <c r="L9" s="51"/>
      <c r="M9" s="52" t="s">
        <v>25</v>
      </c>
      <c r="N9" s="26"/>
    </row>
    <row r="10" spans="1:15" ht="12.75" customHeight="1">
      <c r="A10" s="102" t="s">
        <v>19</v>
      </c>
      <c r="B10" s="35">
        <v>30</v>
      </c>
      <c r="C10" s="4" t="s">
        <v>11</v>
      </c>
      <c r="D10" s="20">
        <v>55</v>
      </c>
      <c r="E10" s="103">
        <f>+B10*D10</f>
        <v>1650</v>
      </c>
      <c r="F10" s="53"/>
      <c r="G10" s="121"/>
      <c r="H10" s="13" t="s">
        <v>63</v>
      </c>
      <c r="I10" s="13"/>
      <c r="J10" s="13"/>
      <c r="K10" s="122">
        <v>0</v>
      </c>
      <c r="L10" s="51"/>
      <c r="M10" s="164" t="s">
        <v>88</v>
      </c>
      <c r="N10" s="31"/>
      <c r="O10" s="3"/>
    </row>
    <row r="11" spans="1:15" ht="12.75">
      <c r="A11" s="102" t="s">
        <v>18</v>
      </c>
      <c r="B11" s="36">
        <v>5</v>
      </c>
      <c r="C11" s="5" t="s">
        <v>11</v>
      </c>
      <c r="D11" s="21">
        <v>15</v>
      </c>
      <c r="E11" s="104">
        <f>+B11*D11</f>
        <v>75</v>
      </c>
      <c r="F11" s="53"/>
      <c r="G11" s="121"/>
      <c r="H11" s="13" t="s">
        <v>3</v>
      </c>
      <c r="I11" s="13"/>
      <c r="J11" s="13"/>
      <c r="K11" s="123">
        <f>IF(+((B10+B11)*1.25*I23)+((B12)*1.25*I26)+((B13)*1.25*I29)&lt;150,150,+((B10+B11)*1.25*I23)+((B12)*1.25*I26)+((B13)*1.25*I29))</f>
        <v>200</v>
      </c>
      <c r="L11" s="51"/>
      <c r="M11" s="164"/>
      <c r="N11" s="31"/>
      <c r="O11" s="3"/>
    </row>
    <row r="12" spans="1:15" ht="12.75">
      <c r="A12" s="105" t="s">
        <v>13</v>
      </c>
      <c r="B12" s="36">
        <v>5</v>
      </c>
      <c r="C12" s="5" t="s">
        <v>11</v>
      </c>
      <c r="D12" s="21">
        <v>35</v>
      </c>
      <c r="E12" s="104">
        <f>+B12*D12</f>
        <v>175</v>
      </c>
      <c r="F12" s="53"/>
      <c r="G12" s="121"/>
      <c r="H12" s="13" t="s">
        <v>39</v>
      </c>
      <c r="I12" s="13"/>
      <c r="J12" s="13"/>
      <c r="K12" s="122">
        <v>0</v>
      </c>
      <c r="L12" s="51"/>
      <c r="M12" s="164"/>
      <c r="N12" s="31"/>
      <c r="O12" s="3"/>
    </row>
    <row r="13" spans="1:15" ht="12.75">
      <c r="A13" s="105" t="s">
        <v>56</v>
      </c>
      <c r="B13" s="38">
        <v>5</v>
      </c>
      <c r="C13" s="91" t="s">
        <v>11</v>
      </c>
      <c r="D13" s="92">
        <v>30</v>
      </c>
      <c r="E13" s="106">
        <f>+B13*D13</f>
        <v>150</v>
      </c>
      <c r="F13" s="53"/>
      <c r="G13" s="121"/>
      <c r="H13" s="13" t="s">
        <v>38</v>
      </c>
      <c r="I13" s="13"/>
      <c r="J13" s="13"/>
      <c r="K13" s="123">
        <f>+D10</f>
        <v>55</v>
      </c>
      <c r="L13" s="51"/>
      <c r="M13" s="164"/>
      <c r="N13" s="31"/>
      <c r="O13" s="3"/>
    </row>
    <row r="14" spans="1:15" ht="12.75">
      <c r="A14" s="102"/>
      <c r="B14" s="11"/>
      <c r="C14" s="160" t="s">
        <v>81</v>
      </c>
      <c r="D14" s="161"/>
      <c r="E14" s="107">
        <f>+SUM(E10:E13)</f>
        <v>2050</v>
      </c>
      <c r="F14" s="54"/>
      <c r="G14" s="121"/>
      <c r="H14" s="13" t="s">
        <v>41</v>
      </c>
      <c r="I14" s="13"/>
      <c r="J14" s="13"/>
      <c r="K14" s="123">
        <f>+D10</f>
        <v>55</v>
      </c>
      <c r="L14" s="51"/>
      <c r="M14" s="164"/>
      <c r="N14" s="31"/>
      <c r="O14" s="3"/>
    </row>
    <row r="15" spans="1:15" ht="12.75">
      <c r="A15" s="108"/>
      <c r="B15" s="13"/>
      <c r="C15" s="7"/>
      <c r="D15" s="12"/>
      <c r="E15" s="109"/>
      <c r="F15" s="55"/>
      <c r="G15" s="121"/>
      <c r="H15" s="13" t="s">
        <v>0</v>
      </c>
      <c r="I15" s="13"/>
      <c r="J15" s="13"/>
      <c r="K15" s="123">
        <v>50</v>
      </c>
      <c r="L15" s="51"/>
      <c r="M15" s="164"/>
      <c r="N15" s="31"/>
      <c r="O15" s="3"/>
    </row>
    <row r="16" spans="1:15" ht="12.75">
      <c r="A16" s="100"/>
      <c r="B16" s="12"/>
      <c r="C16" s="8" t="s">
        <v>64</v>
      </c>
      <c r="D16" s="13"/>
      <c r="E16" s="110"/>
      <c r="F16" s="56"/>
      <c r="G16" s="121"/>
      <c r="H16" s="13" t="s">
        <v>78</v>
      </c>
      <c r="I16" s="13"/>
      <c r="J16" s="13"/>
      <c r="K16" s="122">
        <v>0</v>
      </c>
      <c r="L16" s="51"/>
      <c r="M16" s="164"/>
      <c r="N16" s="31"/>
      <c r="O16" s="3"/>
    </row>
    <row r="17" spans="1:15" ht="12.75">
      <c r="A17" s="111" t="s">
        <v>21</v>
      </c>
      <c r="B17" s="13"/>
      <c r="C17" s="8" t="s">
        <v>14</v>
      </c>
      <c r="D17" s="82"/>
      <c r="E17" s="110"/>
      <c r="F17" s="54"/>
      <c r="G17" s="121"/>
      <c r="H17" s="7" t="s">
        <v>85</v>
      </c>
      <c r="I17" s="12"/>
      <c r="J17" s="12"/>
      <c r="K17" s="122">
        <v>0</v>
      </c>
      <c r="L17" s="51"/>
      <c r="M17" s="164"/>
      <c r="N17" s="31"/>
      <c r="O17" s="3"/>
    </row>
    <row r="18" spans="1:15" ht="13.5" thickBot="1">
      <c r="A18" s="162" t="s">
        <v>51</v>
      </c>
      <c r="B18" s="12"/>
      <c r="C18" s="8" t="s">
        <v>14</v>
      </c>
      <c r="D18" s="13"/>
      <c r="E18" s="110"/>
      <c r="F18" s="54"/>
      <c r="G18" s="121"/>
      <c r="H18" s="7" t="s">
        <v>14</v>
      </c>
      <c r="I18" s="12"/>
      <c r="J18" s="12"/>
      <c r="K18" s="124">
        <v>0</v>
      </c>
      <c r="L18" s="51"/>
      <c r="M18" s="164"/>
      <c r="N18" s="81" t="s">
        <v>60</v>
      </c>
      <c r="O18" s="3"/>
    </row>
    <row r="19" spans="1:15" ht="12.75">
      <c r="A19" s="162"/>
      <c r="B19" s="12"/>
      <c r="C19" s="7" t="s">
        <v>14</v>
      </c>
      <c r="D19" s="12"/>
      <c r="E19" s="110"/>
      <c r="F19" s="54"/>
      <c r="G19" s="121"/>
      <c r="H19" s="57" t="s">
        <v>36</v>
      </c>
      <c r="I19" s="58"/>
      <c r="J19" s="58"/>
      <c r="K19" s="125">
        <f>+SUM(K10:K18)</f>
        <v>360</v>
      </c>
      <c r="L19" s="51"/>
      <c r="M19" s="164"/>
      <c r="N19" s="26"/>
      <c r="O19" s="3"/>
    </row>
    <row r="20" spans="1:15" ht="12.75">
      <c r="A20" s="162"/>
      <c r="B20" s="12"/>
      <c r="C20" s="7" t="s">
        <v>14</v>
      </c>
      <c r="D20" s="12"/>
      <c r="E20" s="110"/>
      <c r="F20" s="54"/>
      <c r="G20" s="126"/>
      <c r="H20" s="14"/>
      <c r="I20" s="14"/>
      <c r="J20" s="59"/>
      <c r="K20" s="127"/>
      <c r="L20" s="6"/>
      <c r="M20" s="12"/>
      <c r="N20" s="26"/>
      <c r="O20" s="3" t="s">
        <v>61</v>
      </c>
    </row>
    <row r="21" spans="1:15" ht="12.75">
      <c r="A21" s="162"/>
      <c r="B21" s="12"/>
      <c r="C21" s="7" t="s">
        <v>14</v>
      </c>
      <c r="D21" s="12"/>
      <c r="E21" s="110"/>
      <c r="F21" s="54"/>
      <c r="G21" s="128"/>
      <c r="H21" s="12"/>
      <c r="I21" s="12"/>
      <c r="J21" s="12"/>
      <c r="K21" s="129"/>
      <c r="L21" s="6"/>
      <c r="M21" s="6"/>
      <c r="N21" s="26"/>
      <c r="O21" s="3"/>
    </row>
    <row r="22" spans="1:15" ht="12.75">
      <c r="A22" s="162"/>
      <c r="B22" s="12"/>
      <c r="C22" s="7" t="s">
        <v>14</v>
      </c>
      <c r="D22" s="12"/>
      <c r="E22" s="110"/>
      <c r="F22" s="54"/>
      <c r="G22" s="130" t="s">
        <v>24</v>
      </c>
      <c r="H22" s="49" t="s">
        <v>9</v>
      </c>
      <c r="I22" s="50" t="s">
        <v>15</v>
      </c>
      <c r="J22" s="15" t="s">
        <v>33</v>
      </c>
      <c r="K22" s="131"/>
      <c r="L22" s="51"/>
      <c r="M22" s="52" t="s">
        <v>25</v>
      </c>
      <c r="N22" s="26"/>
      <c r="O22" s="3"/>
    </row>
    <row r="23" spans="1:15" ht="12.75" customHeight="1">
      <c r="A23" s="162"/>
      <c r="B23" s="12"/>
      <c r="C23" s="7" t="s">
        <v>14</v>
      </c>
      <c r="D23" s="12"/>
      <c r="E23" s="110"/>
      <c r="F23" s="54"/>
      <c r="G23" s="132" t="s">
        <v>29</v>
      </c>
      <c r="H23" s="79">
        <f>+B10</f>
        <v>30</v>
      </c>
      <c r="I23" s="80">
        <v>4</v>
      </c>
      <c r="J23" s="17">
        <v>0.45</v>
      </c>
      <c r="K23" s="129">
        <f>+H23*I23*J23*10</f>
        <v>540</v>
      </c>
      <c r="L23" s="51"/>
      <c r="M23" s="164" t="s">
        <v>65</v>
      </c>
      <c r="N23" s="32"/>
      <c r="O23" s="3"/>
    </row>
    <row r="24" spans="1:15" ht="12.75">
      <c r="A24" s="162"/>
      <c r="B24" s="12"/>
      <c r="C24" s="9" t="s">
        <v>14</v>
      </c>
      <c r="D24" s="12"/>
      <c r="E24" s="110"/>
      <c r="F24" s="54"/>
      <c r="G24" s="133" t="s">
        <v>2</v>
      </c>
      <c r="H24" s="79">
        <f>+B10</f>
        <v>30</v>
      </c>
      <c r="I24" s="53">
        <f>+I23</f>
        <v>4</v>
      </c>
      <c r="J24" s="17">
        <v>0.06</v>
      </c>
      <c r="K24" s="129">
        <f>+H24*I24*J24*10</f>
        <v>72</v>
      </c>
      <c r="L24" s="51"/>
      <c r="M24" s="164"/>
      <c r="N24" s="32"/>
      <c r="O24" s="3"/>
    </row>
    <row r="25" spans="1:15" ht="13.5" thickBot="1">
      <c r="A25" s="163"/>
      <c r="B25" s="112"/>
      <c r="C25" s="113" t="s">
        <v>35</v>
      </c>
      <c r="D25" s="114"/>
      <c r="E25" s="115">
        <f>+SUM(E14:E24)</f>
        <v>2050</v>
      </c>
      <c r="F25" s="54"/>
      <c r="G25" s="133" t="s">
        <v>30</v>
      </c>
      <c r="H25" s="79">
        <f>SUM(B10:B13)</f>
        <v>45</v>
      </c>
      <c r="I25" s="53"/>
      <c r="J25" s="18">
        <f>VLOOKUP(H2,O4:P7,2,FALSE)</f>
        <v>5</v>
      </c>
      <c r="K25" s="129">
        <f>+H25*J25</f>
        <v>225</v>
      </c>
      <c r="L25" s="6"/>
      <c r="M25" s="164"/>
      <c r="N25" s="32"/>
      <c r="O25" s="3"/>
    </row>
    <row r="26" spans="1:15" ht="13.5" thickTop="1">
      <c r="A26" s="6"/>
      <c r="B26" s="6"/>
      <c r="C26" s="6"/>
      <c r="D26" s="6"/>
      <c r="E26" s="60"/>
      <c r="F26" s="55"/>
      <c r="G26" s="134" t="s">
        <v>23</v>
      </c>
      <c r="H26" s="79">
        <f>+B12</f>
        <v>5</v>
      </c>
      <c r="I26" s="80">
        <v>2</v>
      </c>
      <c r="J26" s="17">
        <v>0.7</v>
      </c>
      <c r="K26" s="129">
        <f>+H26*I26*J26*5</f>
        <v>35</v>
      </c>
      <c r="L26" s="51"/>
      <c r="M26" s="164"/>
      <c r="N26" s="32"/>
      <c r="O26" s="3"/>
    </row>
    <row r="27" spans="1:15" ht="12.75">
      <c r="A27" s="52" t="s">
        <v>25</v>
      </c>
      <c r="B27" s="6"/>
      <c r="C27" s="6"/>
      <c r="D27" s="6"/>
      <c r="E27" s="60"/>
      <c r="F27" s="60"/>
      <c r="G27" s="134" t="s">
        <v>26</v>
      </c>
      <c r="H27" s="79">
        <f>+B12</f>
        <v>5</v>
      </c>
      <c r="I27" s="53">
        <f>+I26</f>
        <v>2</v>
      </c>
      <c r="J27" s="18">
        <f>+J23</f>
        <v>0.45</v>
      </c>
      <c r="K27" s="129">
        <f>+H27*I27*J27*5</f>
        <v>22.5</v>
      </c>
      <c r="L27" s="51"/>
      <c r="M27" s="164"/>
      <c r="N27" s="32"/>
      <c r="O27" s="3"/>
    </row>
    <row r="28" spans="1:15" ht="12.75">
      <c r="A28" s="165" t="s">
        <v>82</v>
      </c>
      <c r="B28" s="166"/>
      <c r="C28" s="166"/>
      <c r="D28" s="166"/>
      <c r="E28" s="167"/>
      <c r="F28" s="60"/>
      <c r="G28" s="134" t="s">
        <v>31</v>
      </c>
      <c r="H28" s="79">
        <f>+B12</f>
        <v>5</v>
      </c>
      <c r="I28" s="53">
        <f>+I26</f>
        <v>2</v>
      </c>
      <c r="J28" s="18">
        <f>+J24</f>
        <v>0.06</v>
      </c>
      <c r="K28" s="129">
        <f>+H28*I28*J28*10</f>
        <v>6</v>
      </c>
      <c r="L28" s="51"/>
      <c r="M28" s="164"/>
      <c r="N28" s="32"/>
      <c r="O28" s="3"/>
    </row>
    <row r="29" spans="1:15" ht="12.75">
      <c r="A29" s="168"/>
      <c r="B29" s="158"/>
      <c r="C29" s="158"/>
      <c r="D29" s="158"/>
      <c r="E29" s="169"/>
      <c r="F29" s="60"/>
      <c r="G29" s="128" t="s">
        <v>57</v>
      </c>
      <c r="H29" s="79">
        <f>+B13</f>
        <v>5</v>
      </c>
      <c r="I29" s="135">
        <f>+I26</f>
        <v>2</v>
      </c>
      <c r="J29" s="18">
        <f>+J23</f>
        <v>0.45</v>
      </c>
      <c r="K29" s="129">
        <f>+H29*I29*J29*7</f>
        <v>31.5</v>
      </c>
      <c r="L29" s="6"/>
      <c r="M29" s="164"/>
      <c r="N29" s="32"/>
      <c r="O29" s="3"/>
    </row>
    <row r="30" spans="1:15" ht="12.75">
      <c r="A30" s="168"/>
      <c r="B30" s="158"/>
      <c r="C30" s="158"/>
      <c r="D30" s="158"/>
      <c r="E30" s="169"/>
      <c r="F30" s="60"/>
      <c r="G30" s="136" t="s">
        <v>58</v>
      </c>
      <c r="H30" s="137">
        <f>+B13</f>
        <v>5</v>
      </c>
      <c r="I30" s="53">
        <f>+I29</f>
        <v>2</v>
      </c>
      <c r="J30" s="18">
        <f>+J24</f>
        <v>0.06</v>
      </c>
      <c r="K30" s="129">
        <f>+H30*I30*J30*7</f>
        <v>4.2</v>
      </c>
      <c r="L30" s="6"/>
      <c r="M30" s="164"/>
      <c r="N30" s="32"/>
      <c r="O30" s="3"/>
    </row>
    <row r="31" spans="1:15" ht="12.75">
      <c r="A31" s="168"/>
      <c r="B31" s="158"/>
      <c r="C31" s="158"/>
      <c r="D31" s="158"/>
      <c r="E31" s="169"/>
      <c r="F31" s="60"/>
      <c r="G31" s="128" t="s">
        <v>22</v>
      </c>
      <c r="H31" s="8" t="s">
        <v>14</v>
      </c>
      <c r="I31" s="12"/>
      <c r="J31" s="13"/>
      <c r="K31" s="122">
        <v>0</v>
      </c>
      <c r="L31" s="6"/>
      <c r="M31" s="164"/>
      <c r="N31" s="32"/>
      <c r="O31" s="3"/>
    </row>
    <row r="32" spans="1:15" ht="12.75">
      <c r="A32" s="168"/>
      <c r="B32" s="158"/>
      <c r="C32" s="158"/>
      <c r="D32" s="158"/>
      <c r="E32" s="169"/>
      <c r="F32" s="60"/>
      <c r="G32" s="128" t="s">
        <v>27</v>
      </c>
      <c r="H32" s="8" t="s">
        <v>14</v>
      </c>
      <c r="I32" s="12"/>
      <c r="J32" s="13"/>
      <c r="K32" s="122">
        <v>0</v>
      </c>
      <c r="L32" s="6"/>
      <c r="M32" s="164"/>
      <c r="N32" s="32"/>
      <c r="O32" s="3"/>
    </row>
    <row r="33" spans="1:15" ht="12.75">
      <c r="A33" s="168"/>
      <c r="B33" s="158"/>
      <c r="C33" s="158"/>
      <c r="D33" s="158"/>
      <c r="E33" s="169"/>
      <c r="F33" s="60"/>
      <c r="G33" s="128" t="s">
        <v>28</v>
      </c>
      <c r="H33" s="7" t="s">
        <v>14</v>
      </c>
      <c r="I33" s="12"/>
      <c r="J33" s="13"/>
      <c r="K33" s="122">
        <v>0</v>
      </c>
      <c r="L33" s="6"/>
      <c r="M33" s="164"/>
      <c r="N33" s="32"/>
      <c r="O33" s="3"/>
    </row>
    <row r="34" spans="1:15" ht="12.75">
      <c r="A34" s="168"/>
      <c r="B34" s="158"/>
      <c r="C34" s="158"/>
      <c r="D34" s="158"/>
      <c r="E34" s="169"/>
      <c r="F34" s="60"/>
      <c r="G34" s="128" t="s">
        <v>34</v>
      </c>
      <c r="H34" s="7" t="s">
        <v>14</v>
      </c>
      <c r="I34" s="12"/>
      <c r="J34" s="13"/>
      <c r="K34" s="122">
        <v>0</v>
      </c>
      <c r="L34" s="6"/>
      <c r="M34" s="12"/>
      <c r="N34" s="26"/>
      <c r="O34" s="3"/>
    </row>
    <row r="35" spans="1:15" ht="13.5" thickBot="1">
      <c r="A35" s="170"/>
      <c r="B35" s="171"/>
      <c r="C35" s="171"/>
      <c r="D35" s="171"/>
      <c r="E35" s="172"/>
      <c r="F35" s="60"/>
      <c r="G35" s="128"/>
      <c r="H35" s="7" t="s">
        <v>14</v>
      </c>
      <c r="I35" s="12"/>
      <c r="J35" s="13"/>
      <c r="K35" s="124">
        <v>0</v>
      </c>
      <c r="L35" s="6"/>
      <c r="M35" s="6"/>
      <c r="N35" s="26"/>
      <c r="O35" s="3"/>
    </row>
    <row r="36" spans="1:15" ht="12.75">
      <c r="A36" s="61"/>
      <c r="B36" s="62"/>
      <c r="C36" s="62"/>
      <c r="D36" s="62"/>
      <c r="E36" s="60"/>
      <c r="F36" s="60"/>
      <c r="G36" s="128"/>
      <c r="H36" s="57" t="s">
        <v>7</v>
      </c>
      <c r="I36" s="58"/>
      <c r="J36" s="58"/>
      <c r="K36" s="125">
        <f>+SUM(K23:K35)</f>
        <v>936.2</v>
      </c>
      <c r="L36" s="6"/>
      <c r="M36" s="6"/>
      <c r="N36" s="26"/>
      <c r="O36" s="3"/>
    </row>
    <row r="37" spans="1:15" ht="12.75">
      <c r="A37" s="63"/>
      <c r="B37" s="6"/>
      <c r="C37" s="6"/>
      <c r="D37" s="6"/>
      <c r="E37" s="60"/>
      <c r="F37" s="60"/>
      <c r="G37" s="134"/>
      <c r="H37" s="14"/>
      <c r="I37" s="14"/>
      <c r="J37" s="14"/>
      <c r="K37" s="127"/>
      <c r="L37" s="6"/>
      <c r="M37" s="6"/>
      <c r="N37" s="26"/>
      <c r="O37" s="3"/>
    </row>
    <row r="38" spans="1:15" ht="12.75">
      <c r="A38" s="12" t="s">
        <v>37</v>
      </c>
      <c r="B38" s="6"/>
      <c r="C38" s="6"/>
      <c r="D38" s="6"/>
      <c r="E38" s="60"/>
      <c r="F38" s="60"/>
      <c r="G38" s="128"/>
      <c r="H38" s="12"/>
      <c r="I38" s="12"/>
      <c r="J38" s="12"/>
      <c r="K38" s="129"/>
      <c r="L38" s="51"/>
      <c r="M38" s="6"/>
      <c r="N38" s="33"/>
      <c r="O38" s="3"/>
    </row>
    <row r="39" spans="1:15" ht="12.75">
      <c r="A39" s="12" t="s">
        <v>52</v>
      </c>
      <c r="B39" s="76">
        <v>0</v>
      </c>
      <c r="C39" s="68" t="s">
        <v>55</v>
      </c>
      <c r="D39" s="78">
        <f>+B39/D10</f>
        <v>0</v>
      </c>
      <c r="E39" s="69"/>
      <c r="F39" s="60"/>
      <c r="G39" s="138" t="s">
        <v>20</v>
      </c>
      <c r="H39" s="64" t="s">
        <v>10</v>
      </c>
      <c r="I39" s="65"/>
      <c r="J39" s="66" t="s">
        <v>16</v>
      </c>
      <c r="K39" s="139"/>
      <c r="L39" s="51"/>
      <c r="M39" s="52" t="s">
        <v>25</v>
      </c>
      <c r="N39" s="34"/>
      <c r="O39" s="3"/>
    </row>
    <row r="40" spans="1:15" s="2" customFormat="1" ht="12.75">
      <c r="A40" s="12" t="s">
        <v>42</v>
      </c>
      <c r="B40" s="76">
        <v>0</v>
      </c>
      <c r="C40" s="68" t="s">
        <v>55</v>
      </c>
      <c r="D40" s="78">
        <f>+B40/D12</f>
        <v>0</v>
      </c>
      <c r="E40" s="69"/>
      <c r="F40" s="69"/>
      <c r="G40" s="140" t="s">
        <v>5</v>
      </c>
      <c r="H40" s="37">
        <v>0</v>
      </c>
      <c r="I40" s="16"/>
      <c r="J40" s="19">
        <v>175</v>
      </c>
      <c r="K40" s="129">
        <f>+H40*J40</f>
        <v>0</v>
      </c>
      <c r="L40" s="51"/>
      <c r="M40" s="173" t="s">
        <v>66</v>
      </c>
      <c r="N40" s="34"/>
      <c r="O40" s="3"/>
    </row>
    <row r="41" spans="1:15" s="2" customFormat="1" ht="12.75">
      <c r="A41" s="12" t="s">
        <v>59</v>
      </c>
      <c r="B41" s="76">
        <v>0</v>
      </c>
      <c r="C41" s="68" t="s">
        <v>55</v>
      </c>
      <c r="D41" s="78">
        <f>+B41/D13</f>
        <v>0</v>
      </c>
      <c r="E41" s="69"/>
      <c r="F41" s="69"/>
      <c r="G41" s="141"/>
      <c r="H41" s="8" t="s">
        <v>67</v>
      </c>
      <c r="I41" s="56"/>
      <c r="J41" s="56"/>
      <c r="K41" s="142">
        <f>+D42+D43</f>
        <v>0</v>
      </c>
      <c r="L41" s="51"/>
      <c r="M41" s="174"/>
      <c r="N41" s="34"/>
      <c r="O41" s="3"/>
    </row>
    <row r="42" spans="1:15" s="2" customFormat="1" ht="12.75">
      <c r="A42" s="12" t="s">
        <v>68</v>
      </c>
      <c r="B42" s="76">
        <v>0</v>
      </c>
      <c r="C42" s="89" t="s">
        <v>74</v>
      </c>
      <c r="D42" s="88">
        <f>+B42*2</f>
        <v>0</v>
      </c>
      <c r="E42" s="60"/>
      <c r="F42" s="69"/>
      <c r="G42" s="141"/>
      <c r="H42" s="8" t="s">
        <v>50</v>
      </c>
      <c r="I42" s="56"/>
      <c r="J42" s="56"/>
      <c r="K42" s="123">
        <f>+B39*B10</f>
        <v>0</v>
      </c>
      <c r="L42" s="51"/>
      <c r="M42" s="174"/>
      <c r="N42" s="33"/>
      <c r="O42" s="3"/>
    </row>
    <row r="43" spans="1:15" ht="12.75">
      <c r="A43" s="6" t="s">
        <v>69</v>
      </c>
      <c r="B43" s="76">
        <v>0</v>
      </c>
      <c r="C43" s="89" t="s">
        <v>74</v>
      </c>
      <c r="D43" s="88">
        <f>+B43*2</f>
        <v>0</v>
      </c>
      <c r="E43" s="60"/>
      <c r="F43" s="60"/>
      <c r="G43" s="141"/>
      <c r="H43" s="7" t="s">
        <v>75</v>
      </c>
      <c r="I43" s="56"/>
      <c r="J43" s="56"/>
      <c r="K43" s="123">
        <f>(+B40*B12)+D44+D45</f>
        <v>0</v>
      </c>
      <c r="L43" s="51"/>
      <c r="M43" s="174"/>
      <c r="N43" s="33"/>
      <c r="O43" s="3"/>
    </row>
    <row r="44" spans="1:15" ht="12.75">
      <c r="A44" s="6" t="s">
        <v>70</v>
      </c>
      <c r="B44" s="76">
        <v>0</v>
      </c>
      <c r="C44" s="89" t="s">
        <v>74</v>
      </c>
      <c r="D44" s="88">
        <f>+B44</f>
        <v>0</v>
      </c>
      <c r="E44" s="60"/>
      <c r="F44" s="60"/>
      <c r="G44" s="128"/>
      <c r="H44" s="8" t="s">
        <v>76</v>
      </c>
      <c r="I44" s="70"/>
      <c r="J44" s="70"/>
      <c r="K44" s="123">
        <f>(+B13*B41)+D46+D47</f>
        <v>0</v>
      </c>
      <c r="L44" s="51"/>
      <c r="M44" s="174"/>
      <c r="N44" s="33"/>
      <c r="O44" s="3"/>
    </row>
    <row r="45" spans="1:15" ht="12.75">
      <c r="A45" s="6" t="s">
        <v>71</v>
      </c>
      <c r="B45" s="76">
        <v>0</v>
      </c>
      <c r="C45" s="89" t="s">
        <v>74</v>
      </c>
      <c r="D45" s="88">
        <f>+B45*2</f>
        <v>0</v>
      </c>
      <c r="E45" s="60"/>
      <c r="F45" s="60"/>
      <c r="G45" s="128"/>
      <c r="H45" s="7" t="s">
        <v>62</v>
      </c>
      <c r="I45" s="70"/>
      <c r="J45" s="70"/>
      <c r="K45" s="143">
        <f>+E16</f>
        <v>0</v>
      </c>
      <c r="L45" s="51"/>
      <c r="M45" s="174"/>
      <c r="N45" s="33"/>
      <c r="O45" s="3"/>
    </row>
    <row r="46" spans="1:15" ht="12.75">
      <c r="A46" s="6" t="s">
        <v>72</v>
      </c>
      <c r="B46" s="76">
        <v>0</v>
      </c>
      <c r="C46" s="89" t="s">
        <v>74</v>
      </c>
      <c r="D46" s="88">
        <f>+B46</f>
        <v>0</v>
      </c>
      <c r="E46" s="60"/>
      <c r="F46" s="60"/>
      <c r="G46" s="128"/>
      <c r="H46" s="7" t="s">
        <v>77</v>
      </c>
      <c r="I46" s="70"/>
      <c r="J46" s="70"/>
      <c r="K46" s="122">
        <f>5*B11</f>
        <v>25</v>
      </c>
      <c r="L46" s="51"/>
      <c r="M46" s="174"/>
      <c r="N46" s="26"/>
      <c r="O46" s="3"/>
    </row>
    <row r="47" spans="1:15" ht="13.5" thickBot="1">
      <c r="A47" s="6" t="s">
        <v>73</v>
      </c>
      <c r="B47" s="76">
        <v>0</v>
      </c>
      <c r="C47" s="89" t="s">
        <v>74</v>
      </c>
      <c r="D47" s="88">
        <f>+B47*2</f>
        <v>0</v>
      </c>
      <c r="E47" s="60"/>
      <c r="F47" s="60"/>
      <c r="G47" s="128"/>
      <c r="H47" s="7" t="s">
        <v>14</v>
      </c>
      <c r="I47" s="56"/>
      <c r="J47" s="56"/>
      <c r="K47" s="124">
        <v>0</v>
      </c>
      <c r="L47" s="51"/>
      <c r="M47" s="175"/>
      <c r="N47" s="26"/>
      <c r="O47" s="3"/>
    </row>
    <row r="48" spans="1:15" ht="13.5" thickBot="1">
      <c r="A48" s="6"/>
      <c r="B48" s="6"/>
      <c r="C48" s="6"/>
      <c r="D48" s="6"/>
      <c r="E48" s="60"/>
      <c r="F48" s="60"/>
      <c r="G48" s="144"/>
      <c r="H48" s="145" t="s">
        <v>8</v>
      </c>
      <c r="I48" s="146"/>
      <c r="J48" s="146"/>
      <c r="K48" s="147">
        <f>+SUM(K40:K47)</f>
        <v>25</v>
      </c>
      <c r="L48" s="6"/>
      <c r="M48" s="6"/>
      <c r="N48" s="26"/>
      <c r="O48" s="3"/>
    </row>
    <row r="49" spans="1:15" ht="13.5" thickTop="1">
      <c r="A49" s="6"/>
      <c r="B49" s="6"/>
      <c r="C49" s="6"/>
      <c r="D49" s="6"/>
      <c r="E49" s="60"/>
      <c r="F49" s="60"/>
      <c r="G49" s="6"/>
      <c r="H49" s="96"/>
      <c r="I49" s="56"/>
      <c r="J49" s="56"/>
      <c r="K49" s="71"/>
      <c r="L49" s="6"/>
      <c r="M49" s="6"/>
      <c r="N49" s="26"/>
      <c r="O49" s="3"/>
    </row>
    <row r="50" spans="1:15" ht="12.75">
      <c r="A50" s="67"/>
      <c r="B50" s="68"/>
      <c r="C50" s="68"/>
      <c r="D50" s="68"/>
      <c r="E50" s="69"/>
      <c r="F50" s="60"/>
      <c r="G50" s="93" t="s">
        <v>83</v>
      </c>
      <c r="H50" s="94"/>
      <c r="I50" s="94"/>
      <c r="J50" s="94"/>
      <c r="K50" s="95">
        <f>+K19+K36+K48</f>
        <v>1321.2</v>
      </c>
      <c r="L50" s="6"/>
      <c r="M50" s="176" t="s">
        <v>80</v>
      </c>
      <c r="N50" s="26"/>
      <c r="O50" s="3"/>
    </row>
    <row r="51" spans="1:15" ht="12.75" customHeight="1">
      <c r="A51" s="67"/>
      <c r="B51" s="68"/>
      <c r="C51" s="68"/>
      <c r="D51" s="68"/>
      <c r="E51" s="69"/>
      <c r="F51" s="60"/>
      <c r="G51" s="10" t="s">
        <v>84</v>
      </c>
      <c r="H51" s="56"/>
      <c r="I51" s="56"/>
      <c r="J51" s="56"/>
      <c r="K51" s="71">
        <f>+E25-K50</f>
        <v>728.8</v>
      </c>
      <c r="L51" s="69"/>
      <c r="M51" s="176"/>
      <c r="N51" s="26"/>
      <c r="O51" s="3"/>
    </row>
    <row r="52" spans="1:15" ht="12.75">
      <c r="A52" s="67"/>
      <c r="B52" s="68"/>
      <c r="C52" s="68"/>
      <c r="D52" s="68"/>
      <c r="E52" s="69"/>
      <c r="F52" s="60"/>
      <c r="G52" s="10" t="s">
        <v>79</v>
      </c>
      <c r="H52" s="56"/>
      <c r="I52" s="56"/>
      <c r="J52" s="56"/>
      <c r="K52" s="90">
        <f>ROUND(+K51/E14,2)</f>
        <v>0.36</v>
      </c>
      <c r="L52" s="69"/>
      <c r="M52" s="176"/>
      <c r="N52" s="26"/>
      <c r="O52" s="3"/>
    </row>
    <row r="53" spans="1:15" ht="12.75">
      <c r="A53" s="72"/>
      <c r="B53" s="73"/>
      <c r="C53" s="73"/>
      <c r="D53" s="73"/>
      <c r="E53" s="74"/>
      <c r="F53" s="60"/>
      <c r="G53" s="177">
        <f>IF(I23=4,IF(K51&gt;750,"Max profit needed for a 4 stage shoot is $750, you may increase your payouts if desired.",IF(K52&lt;0.2,"Minimum profit needed for a shoot is 20% of entry fees, you must increase your entry fees, decrease your payouts, or decrease other expenses to meet budget.","")),IF(I23=6,IF(K51&gt;1000,"Max profit needed for a 6 stage shoot is $1000, you may increase your payouts if desired.",IF(K52&lt;0.2,"Minimum profit needed for a shoot is 20% of entry fees, you must increase your entry fees, decrease your payouts, or decrease other expenses to meet budget.","")),"Excuse me, but how many stages are you running?"))</f>
      </c>
      <c r="H53" s="177"/>
      <c r="I53" s="177"/>
      <c r="J53" s="177"/>
      <c r="K53" s="177"/>
      <c r="L53" s="177"/>
      <c r="M53" s="177"/>
      <c r="N53" s="26"/>
      <c r="O53" s="3"/>
    </row>
    <row r="54" spans="1:15" ht="12.75">
      <c r="A54" s="28"/>
      <c r="B54" s="28"/>
      <c r="C54" s="28"/>
      <c r="D54" s="28"/>
      <c r="E54" s="29"/>
      <c r="F54" s="75"/>
      <c r="G54" s="177"/>
      <c r="H54" s="177"/>
      <c r="I54" s="177"/>
      <c r="J54" s="177"/>
      <c r="K54" s="177"/>
      <c r="L54" s="177"/>
      <c r="M54" s="177"/>
      <c r="N54" s="26"/>
      <c r="O54" s="3"/>
    </row>
    <row r="55" spans="1:15" ht="12.75">
      <c r="A55" s="28"/>
      <c r="B55" s="28"/>
      <c r="C55" s="28"/>
      <c r="D55" s="28"/>
      <c r="E55" s="29"/>
      <c r="F55" s="27"/>
      <c r="G55" s="2"/>
      <c r="H55" s="2"/>
      <c r="I55" s="2"/>
      <c r="J55" s="2"/>
      <c r="K55" s="83"/>
      <c r="L55" s="26"/>
      <c r="M55" s="26"/>
      <c r="N55" s="26"/>
      <c r="O55" s="3"/>
    </row>
    <row r="56" spans="1:15" ht="12.75">
      <c r="A56" s="2"/>
      <c r="B56" s="2"/>
      <c r="C56" s="2"/>
      <c r="D56" s="2"/>
      <c r="E56" s="29"/>
      <c r="F56" s="27"/>
      <c r="G56" s="2"/>
      <c r="H56" s="2"/>
      <c r="I56" s="2"/>
      <c r="J56" s="2"/>
      <c r="K56" s="84"/>
      <c r="L56" s="26"/>
      <c r="M56" s="26"/>
      <c r="N56" s="26"/>
      <c r="O56" s="3"/>
    </row>
    <row r="57" spans="1:15" ht="12.75">
      <c r="A57" s="1"/>
      <c r="B57" s="1"/>
      <c r="C57" s="1"/>
      <c r="D57" s="1"/>
      <c r="E57" s="29"/>
      <c r="F57" s="27"/>
      <c r="G57" s="26"/>
      <c r="H57" s="28"/>
      <c r="I57" s="28"/>
      <c r="J57" s="28"/>
      <c r="K57" s="28"/>
      <c r="L57" s="26"/>
      <c r="M57" s="26"/>
      <c r="N57" s="26"/>
      <c r="O57" s="3"/>
    </row>
    <row r="58" spans="1:15" ht="12.75">
      <c r="A58" s="1"/>
      <c r="B58" s="85"/>
      <c r="C58" s="86"/>
      <c r="D58" s="1"/>
      <c r="E58" s="29"/>
      <c r="F58" s="27"/>
      <c r="G58" s="52"/>
      <c r="H58" s="28"/>
      <c r="I58" s="28"/>
      <c r="J58" s="28"/>
      <c r="K58" s="87"/>
      <c r="L58" s="26"/>
      <c r="M58" s="26"/>
      <c r="N58" s="26"/>
      <c r="O58" s="3"/>
    </row>
    <row r="59" spans="1:15" ht="12.75">
      <c r="A59" s="1"/>
      <c r="B59" s="1"/>
      <c r="C59" s="86"/>
      <c r="D59" s="1"/>
      <c r="E59" s="29"/>
      <c r="F59" s="27"/>
      <c r="G59" s="52"/>
      <c r="H59" s="28"/>
      <c r="I59" s="28"/>
      <c r="J59" s="28"/>
      <c r="K59" s="87"/>
      <c r="L59" s="26"/>
      <c r="M59" s="26"/>
      <c r="N59" s="26"/>
      <c r="O59" s="3"/>
    </row>
    <row r="60" spans="1:15" ht="12.75">
      <c r="A60" s="1"/>
      <c r="B60" s="1"/>
      <c r="C60" s="86"/>
      <c r="D60" s="1"/>
      <c r="E60" s="29"/>
      <c r="F60" s="27"/>
      <c r="G60" s="26"/>
      <c r="H60" s="28"/>
      <c r="I60" s="28"/>
      <c r="J60" s="28"/>
      <c r="K60" s="28"/>
      <c r="L60" s="26"/>
      <c r="M60" s="26"/>
      <c r="N60" s="26"/>
      <c r="O60" s="3"/>
    </row>
    <row r="61" spans="1:15" ht="12.75">
      <c r="A61" s="1"/>
      <c r="B61" s="1"/>
      <c r="C61" s="86"/>
      <c r="D61" s="1"/>
      <c r="E61" s="29"/>
      <c r="F61" s="27"/>
      <c r="G61" s="26"/>
      <c r="H61" s="28"/>
      <c r="I61" s="28"/>
      <c r="J61" s="28"/>
      <c r="K61" s="28"/>
      <c r="L61" s="26"/>
      <c r="M61" s="26"/>
      <c r="N61" s="26"/>
      <c r="O61" s="3"/>
    </row>
    <row r="62" spans="1:15" ht="12.75">
      <c r="A62" s="1"/>
      <c r="B62" s="85"/>
      <c r="C62" s="86"/>
      <c r="D62" s="1"/>
      <c r="E62" s="29"/>
      <c r="F62" s="27"/>
      <c r="G62" s="26"/>
      <c r="H62" s="28"/>
      <c r="I62" s="28"/>
      <c r="J62" s="28"/>
      <c r="K62" s="28"/>
      <c r="L62" s="26"/>
      <c r="M62" s="26"/>
      <c r="N62" s="26"/>
      <c r="O62" s="3"/>
    </row>
    <row r="63" spans="1:15" ht="12.75">
      <c r="A63" s="1"/>
      <c r="B63" s="85"/>
      <c r="C63" s="86"/>
      <c r="D63" s="1"/>
      <c r="E63" s="29"/>
      <c r="F63" s="27"/>
      <c r="G63" s="26"/>
      <c r="H63" s="28"/>
      <c r="I63" s="28"/>
      <c r="J63" s="28"/>
      <c r="K63" s="28"/>
      <c r="L63" s="26"/>
      <c r="M63" s="26"/>
      <c r="N63" s="26"/>
      <c r="O63" s="3"/>
    </row>
    <row r="64" spans="1:15" ht="12.75">
      <c r="A64" s="1"/>
      <c r="B64" s="1"/>
      <c r="C64" s="86"/>
      <c r="D64" s="1"/>
      <c r="E64" s="29"/>
      <c r="F64" s="27"/>
      <c r="G64" s="26"/>
      <c r="H64" s="28"/>
      <c r="I64" s="28"/>
      <c r="J64" s="28"/>
      <c r="K64" s="28"/>
      <c r="L64" s="26"/>
      <c r="M64" s="26"/>
      <c r="N64" s="26"/>
      <c r="O64" s="3"/>
    </row>
    <row r="65" spans="1:15" ht="12.75">
      <c r="A65" s="2"/>
      <c r="B65" s="2"/>
      <c r="C65" s="83"/>
      <c r="D65" s="28"/>
      <c r="E65" s="29"/>
      <c r="F65" s="27"/>
      <c r="G65" s="26"/>
      <c r="H65" s="28"/>
      <c r="I65" s="28"/>
      <c r="J65" s="28"/>
      <c r="K65" s="28"/>
      <c r="L65" s="26"/>
      <c r="M65" s="26"/>
      <c r="N65" s="26"/>
      <c r="O65" s="3"/>
    </row>
    <row r="66" spans="1:15" ht="12.75">
      <c r="A66" s="1"/>
      <c r="B66" s="1"/>
      <c r="C66" s="86"/>
      <c r="D66" s="26"/>
      <c r="E66" s="27"/>
      <c r="F66" s="27"/>
      <c r="G66" s="26"/>
      <c r="H66" s="28"/>
      <c r="I66" s="28"/>
      <c r="J66" s="28"/>
      <c r="K66" s="28"/>
      <c r="L66" s="26"/>
      <c r="M66" s="26"/>
      <c r="N66" s="26"/>
      <c r="O66" s="3"/>
    </row>
    <row r="67" spans="1:14" ht="12.75">
      <c r="A67" s="26"/>
      <c r="B67" s="26"/>
      <c r="C67" s="26"/>
      <c r="D67" s="26"/>
      <c r="E67" s="27"/>
      <c r="F67" s="27"/>
      <c r="G67" s="26"/>
      <c r="H67" s="26"/>
      <c r="I67" s="26"/>
      <c r="J67" s="26"/>
      <c r="K67" s="30"/>
      <c r="L67" s="26"/>
      <c r="M67" s="26"/>
      <c r="N67" s="26"/>
    </row>
    <row r="68" spans="6:14" ht="15">
      <c r="F68" s="27"/>
      <c r="G68" s="26"/>
      <c r="H68" s="26"/>
      <c r="I68" s="26"/>
      <c r="J68" s="26"/>
      <c r="K68" s="30"/>
      <c r="L68" s="26"/>
      <c r="M68" s="26"/>
      <c r="N68" s="26"/>
    </row>
  </sheetData>
  <sheetProtection/>
  <mergeCells count="12">
    <mergeCell ref="M40:M47"/>
    <mergeCell ref="M50:M52"/>
    <mergeCell ref="G53:M54"/>
    <mergeCell ref="M10:M19"/>
    <mergeCell ref="H1:M1"/>
    <mergeCell ref="B2:E2"/>
    <mergeCell ref="J2:M4"/>
    <mergeCell ref="A4:E6"/>
    <mergeCell ref="C14:D14"/>
    <mergeCell ref="A18:A25"/>
    <mergeCell ref="M23:M33"/>
    <mergeCell ref="A28:E35"/>
  </mergeCells>
  <dataValidations count="1">
    <dataValidation type="list" showInputMessage="1" showErrorMessage="1" sqref="H2">
      <formula1>$O$4:$O$7</formula1>
    </dataValidation>
  </dataValidations>
  <printOptions horizontalCentered="1"/>
  <pageMargins left="0.5" right="0.5" top="0.5" bottom="0.5" header="0.5" footer="0.25"/>
  <pageSetup fitToHeight="1" fitToWidth="1" horizontalDpi="300" verticalDpi="300" orientation="landscape" scale="83" r:id="rId1"/>
</worksheet>
</file>

<file path=xl/worksheets/sheet2.xml><?xml version="1.0" encoding="utf-8"?>
<worksheet xmlns="http://schemas.openxmlformats.org/spreadsheetml/2006/main" xmlns:r="http://schemas.openxmlformats.org/officeDocument/2006/relationships">
  <sheetPr codeName="Sheet4">
    <pageSetUpPr fitToPage="1"/>
  </sheetPr>
  <dimension ref="A1:P68"/>
  <sheetViews>
    <sheetView tabSelected="1" zoomScalePageLayoutView="0" workbookViewId="0" topLeftCell="A1">
      <selection activeCell="J24" sqref="J24"/>
    </sheetView>
  </sheetViews>
  <sheetFormatPr defaultColWidth="9.140625" defaultRowHeight="12.75"/>
  <cols>
    <col min="1" max="1" width="20.7109375" style="22" customWidth="1"/>
    <col min="2" max="2" width="6.7109375" style="22" customWidth="1"/>
    <col min="3" max="3" width="17.57421875" style="22" customWidth="1"/>
    <col min="4" max="4" width="8.7109375" style="22" customWidth="1"/>
    <col min="5" max="5" width="9.00390625" style="23" customWidth="1"/>
    <col min="6" max="6" width="5.7109375" style="23" customWidth="1"/>
    <col min="7" max="7" width="20.7109375" style="22" customWidth="1"/>
    <col min="8" max="8" width="15.7109375" style="22" customWidth="1"/>
    <col min="9" max="9" width="5.8515625" style="22" customWidth="1"/>
    <col min="10" max="10" width="8.7109375" style="22" customWidth="1"/>
    <col min="11" max="11" width="8.7109375" style="25" customWidth="1"/>
    <col min="12" max="12" width="2.00390625" style="22" customWidth="1"/>
    <col min="13" max="13" width="25.7109375" style="22" customWidth="1"/>
    <col min="14" max="14" width="34.00390625" style="22" customWidth="1"/>
    <col min="15" max="16" width="9.140625" style="1" customWidth="1"/>
    <col min="17" max="16384" width="9.140625" style="1" customWidth="1"/>
  </cols>
  <sheetData>
    <row r="1" spans="1:15" ht="15.75">
      <c r="A1" s="39" t="s">
        <v>40</v>
      </c>
      <c r="B1" s="39"/>
      <c r="C1" s="39"/>
      <c r="D1" s="39"/>
      <c r="E1" s="39"/>
      <c r="F1" s="40"/>
      <c r="G1" s="39"/>
      <c r="H1" s="156"/>
      <c r="I1" s="156"/>
      <c r="J1" s="156"/>
      <c r="K1" s="156"/>
      <c r="L1" s="156"/>
      <c r="M1" s="156"/>
      <c r="N1" s="24"/>
      <c r="O1" s="3"/>
    </row>
    <row r="2" spans="1:16" ht="15.75">
      <c r="A2" s="39" t="s">
        <v>32</v>
      </c>
      <c r="B2" s="157" t="s">
        <v>87</v>
      </c>
      <c r="C2" s="157"/>
      <c r="D2" s="157"/>
      <c r="E2" s="157"/>
      <c r="F2" s="42"/>
      <c r="G2" s="43" t="s">
        <v>43</v>
      </c>
      <c r="H2" s="77" t="s">
        <v>44</v>
      </c>
      <c r="I2" s="41"/>
      <c r="J2" s="158" t="s">
        <v>54</v>
      </c>
      <c r="K2" s="158"/>
      <c r="L2" s="158"/>
      <c r="M2" s="158"/>
      <c r="O2" s="3" t="s">
        <v>53</v>
      </c>
      <c r="P2" s="2"/>
    </row>
    <row r="3" spans="1:16" ht="15.75">
      <c r="A3" s="151"/>
      <c r="E3" s="22"/>
      <c r="F3" s="148"/>
      <c r="G3" s="149" t="s">
        <v>49</v>
      </c>
      <c r="H3" s="155">
        <v>42281</v>
      </c>
      <c r="J3" s="158"/>
      <c r="K3" s="158"/>
      <c r="L3" s="158"/>
      <c r="M3" s="158"/>
      <c r="O3" s="3"/>
      <c r="P3" s="2"/>
    </row>
    <row r="4" spans="1:16" ht="15" customHeight="1">
      <c r="A4" s="159" t="s">
        <v>90</v>
      </c>
      <c r="B4" s="159"/>
      <c r="C4" s="159"/>
      <c r="D4" s="159"/>
      <c r="E4" s="159"/>
      <c r="F4" s="148"/>
      <c r="G4" s="1"/>
      <c r="H4" s="1"/>
      <c r="J4" s="158"/>
      <c r="K4" s="158"/>
      <c r="L4" s="158"/>
      <c r="M4" s="158"/>
      <c r="O4" s="2" t="s">
        <v>44</v>
      </c>
      <c r="P4" s="2">
        <v>5</v>
      </c>
    </row>
    <row r="5" spans="1:16" ht="15.75">
      <c r="A5" s="159"/>
      <c r="B5" s="159"/>
      <c r="C5" s="159"/>
      <c r="D5" s="159"/>
      <c r="E5" s="159"/>
      <c r="F5" s="148"/>
      <c r="G5" s="149"/>
      <c r="H5" s="150"/>
      <c r="J5" s="153"/>
      <c r="K5" s="153"/>
      <c r="L5" s="153"/>
      <c r="M5" s="153"/>
      <c r="O5" s="2" t="s">
        <v>45</v>
      </c>
      <c r="P5" s="2">
        <v>10</v>
      </c>
    </row>
    <row r="6" spans="1:16" ht="15.75">
      <c r="A6" s="159"/>
      <c r="B6" s="159"/>
      <c r="C6" s="159"/>
      <c r="D6" s="159"/>
      <c r="E6" s="159"/>
      <c r="F6" s="148"/>
      <c r="G6" s="149"/>
      <c r="H6" s="150"/>
      <c r="J6" s="153"/>
      <c r="K6" s="153"/>
      <c r="L6" s="153"/>
      <c r="M6" s="153"/>
      <c r="O6" s="2" t="s">
        <v>46</v>
      </c>
      <c r="P6" s="2">
        <v>10</v>
      </c>
    </row>
    <row r="7" spans="1:16" ht="16.5" thickBot="1">
      <c r="A7" s="152"/>
      <c r="E7" s="22"/>
      <c r="F7" s="148"/>
      <c r="G7" s="149"/>
      <c r="H7" s="45"/>
      <c r="I7" s="41"/>
      <c r="J7" s="41"/>
      <c r="K7" s="44"/>
      <c r="L7" s="41"/>
      <c r="M7" s="41"/>
      <c r="O7" s="2" t="s">
        <v>47</v>
      </c>
      <c r="P7" s="2">
        <v>10</v>
      </c>
    </row>
    <row r="8" spans="1:13" ht="16.5" thickTop="1">
      <c r="A8" s="97" t="s">
        <v>6</v>
      </c>
      <c r="B8" s="98"/>
      <c r="C8" s="98"/>
      <c r="D8" s="98"/>
      <c r="E8" s="99"/>
      <c r="F8" s="42"/>
      <c r="G8" s="116" t="s">
        <v>4</v>
      </c>
      <c r="H8" s="117"/>
      <c r="I8" s="117"/>
      <c r="J8" s="117"/>
      <c r="K8" s="118"/>
      <c r="L8" s="41"/>
      <c r="M8" s="41"/>
    </row>
    <row r="9" spans="1:14" ht="12.75">
      <c r="A9" s="100"/>
      <c r="B9" s="46" t="s">
        <v>10</v>
      </c>
      <c r="C9" s="47"/>
      <c r="D9" s="46" t="s">
        <v>1</v>
      </c>
      <c r="E9" s="101" t="s">
        <v>12</v>
      </c>
      <c r="F9" s="48"/>
      <c r="G9" s="119" t="s">
        <v>17</v>
      </c>
      <c r="H9" s="49" t="s">
        <v>48</v>
      </c>
      <c r="I9" s="50"/>
      <c r="J9" s="50"/>
      <c r="K9" s="120" t="s">
        <v>1</v>
      </c>
      <c r="L9" s="51"/>
      <c r="M9" s="52" t="s">
        <v>25</v>
      </c>
      <c r="N9" s="26"/>
    </row>
    <row r="10" spans="1:15" ht="12.75" customHeight="1">
      <c r="A10" s="102" t="s">
        <v>19</v>
      </c>
      <c r="B10" s="35">
        <v>30</v>
      </c>
      <c r="C10" s="4" t="s">
        <v>11</v>
      </c>
      <c r="D10" s="20">
        <v>55</v>
      </c>
      <c r="E10" s="103">
        <f>+B10*D10</f>
        <v>1650</v>
      </c>
      <c r="F10" s="53"/>
      <c r="G10" s="121"/>
      <c r="H10" s="13" t="s">
        <v>63</v>
      </c>
      <c r="I10" s="13"/>
      <c r="J10" s="13"/>
      <c r="K10" s="122">
        <v>0</v>
      </c>
      <c r="L10" s="51"/>
      <c r="M10" s="164" t="s">
        <v>88</v>
      </c>
      <c r="N10" s="31"/>
      <c r="O10" s="3"/>
    </row>
    <row r="11" spans="1:15" ht="12.75">
      <c r="A11" s="102" t="s">
        <v>18</v>
      </c>
      <c r="B11" s="36">
        <v>5</v>
      </c>
      <c r="C11" s="5" t="s">
        <v>11</v>
      </c>
      <c r="D11" s="21">
        <v>15</v>
      </c>
      <c r="E11" s="104">
        <f>+B11*D11</f>
        <v>75</v>
      </c>
      <c r="F11" s="53"/>
      <c r="G11" s="121"/>
      <c r="H11" s="13" t="s">
        <v>3</v>
      </c>
      <c r="I11" s="13"/>
      <c r="J11" s="13"/>
      <c r="K11" s="123">
        <f>IF(+((B10+B11)*1.25*I23)+((B12)*1.25*I26)+((B13)*1.25*I29)&lt;150,150,+((B10+B11)*1.25*I23)+((B12)*1.25*I26)+((B13)*1.25*I29))</f>
        <v>175</v>
      </c>
      <c r="L11" s="51"/>
      <c r="M11" s="164"/>
      <c r="N11" s="31"/>
      <c r="O11" s="3"/>
    </row>
    <row r="12" spans="1:15" ht="12.75">
      <c r="A12" s="105" t="s">
        <v>13</v>
      </c>
      <c r="B12" s="36">
        <v>0</v>
      </c>
      <c r="C12" s="5" t="s">
        <v>11</v>
      </c>
      <c r="D12" s="21">
        <v>35</v>
      </c>
      <c r="E12" s="104">
        <f>+B12*D12</f>
        <v>0</v>
      </c>
      <c r="F12" s="53"/>
      <c r="G12" s="121"/>
      <c r="H12" s="13" t="s">
        <v>39</v>
      </c>
      <c r="I12" s="13"/>
      <c r="J12" s="13"/>
      <c r="K12" s="122">
        <v>0</v>
      </c>
      <c r="L12" s="51"/>
      <c r="M12" s="164"/>
      <c r="N12" s="31"/>
      <c r="O12" s="3"/>
    </row>
    <row r="13" spans="1:15" ht="12.75">
      <c r="A13" s="105" t="s">
        <v>56</v>
      </c>
      <c r="B13" s="38">
        <v>0</v>
      </c>
      <c r="C13" s="91" t="s">
        <v>11</v>
      </c>
      <c r="D13" s="92">
        <v>30</v>
      </c>
      <c r="E13" s="106">
        <f>+B13*D13</f>
        <v>0</v>
      </c>
      <c r="F13" s="53"/>
      <c r="G13" s="121"/>
      <c r="H13" s="13" t="s">
        <v>38</v>
      </c>
      <c r="I13" s="13"/>
      <c r="J13" s="13"/>
      <c r="K13" s="123">
        <f>+D10</f>
        <v>55</v>
      </c>
      <c r="L13" s="51"/>
      <c r="M13" s="164"/>
      <c r="N13" s="31"/>
      <c r="O13" s="3"/>
    </row>
    <row r="14" spans="1:15" ht="12.75">
      <c r="A14" s="102"/>
      <c r="B14" s="11"/>
      <c r="C14" s="160" t="s">
        <v>81</v>
      </c>
      <c r="D14" s="161"/>
      <c r="E14" s="107">
        <f>+SUM(E10:E13)</f>
        <v>1725</v>
      </c>
      <c r="F14" s="54"/>
      <c r="G14" s="121"/>
      <c r="H14" s="13" t="s">
        <v>41</v>
      </c>
      <c r="I14" s="13"/>
      <c r="J14" s="13"/>
      <c r="K14" s="123">
        <f>+D10</f>
        <v>55</v>
      </c>
      <c r="L14" s="51"/>
      <c r="M14" s="164"/>
      <c r="N14" s="31"/>
      <c r="O14" s="3"/>
    </row>
    <row r="15" spans="1:15" ht="12.75">
      <c r="A15" s="108"/>
      <c r="B15" s="13"/>
      <c r="C15" s="7"/>
      <c r="D15" s="12"/>
      <c r="E15" s="109"/>
      <c r="F15" s="55"/>
      <c r="G15" s="121"/>
      <c r="H15" s="13" t="s">
        <v>0</v>
      </c>
      <c r="I15" s="13"/>
      <c r="J15" s="13"/>
      <c r="K15" s="123">
        <v>50</v>
      </c>
      <c r="L15" s="51"/>
      <c r="M15" s="164"/>
      <c r="N15" s="31"/>
      <c r="O15" s="3"/>
    </row>
    <row r="16" spans="1:15" ht="12.75">
      <c r="A16" s="100"/>
      <c r="B16" s="12"/>
      <c r="C16" s="8" t="s">
        <v>64</v>
      </c>
      <c r="D16" s="13"/>
      <c r="E16" s="110"/>
      <c r="F16" s="56"/>
      <c r="G16" s="121"/>
      <c r="H16" s="13" t="s">
        <v>78</v>
      </c>
      <c r="I16" s="13"/>
      <c r="J16" s="13"/>
      <c r="K16" s="122">
        <v>0</v>
      </c>
      <c r="L16" s="51"/>
      <c r="M16" s="164"/>
      <c r="N16" s="31"/>
      <c r="O16" s="3"/>
    </row>
    <row r="17" spans="1:15" ht="12.75">
      <c r="A17" s="111" t="s">
        <v>21</v>
      </c>
      <c r="B17" s="13"/>
      <c r="C17" s="8" t="s">
        <v>14</v>
      </c>
      <c r="D17" s="82"/>
      <c r="E17" s="110"/>
      <c r="F17" s="54"/>
      <c r="G17" s="121"/>
      <c r="H17" s="7" t="s">
        <v>85</v>
      </c>
      <c r="I17" s="12"/>
      <c r="J17" s="12"/>
      <c r="K17" s="122">
        <v>75</v>
      </c>
      <c r="L17" s="51"/>
      <c r="M17" s="164"/>
      <c r="N17" s="31"/>
      <c r="O17" s="3"/>
    </row>
    <row r="18" spans="1:15" ht="13.5" thickBot="1">
      <c r="A18" s="162" t="s">
        <v>51</v>
      </c>
      <c r="B18" s="12"/>
      <c r="C18" s="8" t="s">
        <v>14</v>
      </c>
      <c r="D18" s="13"/>
      <c r="E18" s="110"/>
      <c r="F18" s="54"/>
      <c r="G18" s="121"/>
      <c r="H18" s="7" t="s">
        <v>14</v>
      </c>
      <c r="I18" s="12"/>
      <c r="J18" s="12"/>
      <c r="K18" s="124">
        <v>0</v>
      </c>
      <c r="L18" s="51"/>
      <c r="M18" s="164"/>
      <c r="N18" s="81" t="s">
        <v>60</v>
      </c>
      <c r="O18" s="3"/>
    </row>
    <row r="19" spans="1:15" ht="12.75">
      <c r="A19" s="162"/>
      <c r="B19" s="12"/>
      <c r="C19" s="7" t="s">
        <v>14</v>
      </c>
      <c r="D19" s="12"/>
      <c r="E19" s="110"/>
      <c r="F19" s="54"/>
      <c r="G19" s="121"/>
      <c r="H19" s="57" t="s">
        <v>36</v>
      </c>
      <c r="I19" s="58"/>
      <c r="J19" s="58"/>
      <c r="K19" s="125">
        <f>+SUM(K10:K18)</f>
        <v>410</v>
      </c>
      <c r="L19" s="51"/>
      <c r="M19" s="164"/>
      <c r="N19" s="26"/>
      <c r="O19" s="3"/>
    </row>
    <row r="20" spans="1:15" ht="12.75">
      <c r="A20" s="162"/>
      <c r="B20" s="12"/>
      <c r="C20" s="7" t="s">
        <v>14</v>
      </c>
      <c r="D20" s="12"/>
      <c r="E20" s="110"/>
      <c r="F20" s="54"/>
      <c r="G20" s="126"/>
      <c r="H20" s="14"/>
      <c r="I20" s="14"/>
      <c r="J20" s="59"/>
      <c r="K20" s="127"/>
      <c r="L20" s="6"/>
      <c r="M20" s="12"/>
      <c r="N20" s="26"/>
      <c r="O20" s="3" t="s">
        <v>61</v>
      </c>
    </row>
    <row r="21" spans="1:15" ht="12.75">
      <c r="A21" s="162"/>
      <c r="B21" s="12"/>
      <c r="C21" s="7" t="s">
        <v>14</v>
      </c>
      <c r="D21" s="12"/>
      <c r="E21" s="110"/>
      <c r="F21" s="54"/>
      <c r="G21" s="128"/>
      <c r="H21" s="12"/>
      <c r="I21" s="12"/>
      <c r="J21" s="12"/>
      <c r="K21" s="129"/>
      <c r="L21" s="6"/>
      <c r="M21" s="6"/>
      <c r="N21" s="26"/>
      <c r="O21" s="3"/>
    </row>
    <row r="22" spans="1:15" ht="12.75">
      <c r="A22" s="162"/>
      <c r="B22" s="12"/>
      <c r="C22" s="7" t="s">
        <v>14</v>
      </c>
      <c r="D22" s="12"/>
      <c r="E22" s="110"/>
      <c r="F22" s="54"/>
      <c r="G22" s="130" t="s">
        <v>24</v>
      </c>
      <c r="H22" s="49" t="s">
        <v>9</v>
      </c>
      <c r="I22" s="50" t="s">
        <v>15</v>
      </c>
      <c r="J22" s="15" t="s">
        <v>33</v>
      </c>
      <c r="K22" s="131"/>
      <c r="L22" s="51"/>
      <c r="M22" s="52" t="s">
        <v>25</v>
      </c>
      <c r="N22" s="26"/>
      <c r="O22" s="3"/>
    </row>
    <row r="23" spans="1:15" ht="12.75" customHeight="1">
      <c r="A23" s="162"/>
      <c r="B23" s="12"/>
      <c r="C23" s="7" t="s">
        <v>14</v>
      </c>
      <c r="D23" s="12"/>
      <c r="E23" s="110"/>
      <c r="F23" s="54"/>
      <c r="G23" s="132" t="s">
        <v>29</v>
      </c>
      <c r="H23" s="79">
        <f>+B10</f>
        <v>30</v>
      </c>
      <c r="I23" s="80">
        <v>4</v>
      </c>
      <c r="J23" s="17">
        <v>0.45</v>
      </c>
      <c r="K23" s="129">
        <f>+H23*I23*J23*10</f>
        <v>540</v>
      </c>
      <c r="L23" s="51"/>
      <c r="M23" s="164" t="s">
        <v>65</v>
      </c>
      <c r="N23" s="32"/>
      <c r="O23" s="3"/>
    </row>
    <row r="24" spans="1:15" ht="12.75">
      <c r="A24" s="162"/>
      <c r="B24" s="12"/>
      <c r="C24" s="9" t="s">
        <v>14</v>
      </c>
      <c r="D24" s="12"/>
      <c r="E24" s="110"/>
      <c r="F24" s="54"/>
      <c r="G24" s="133" t="s">
        <v>2</v>
      </c>
      <c r="H24" s="79">
        <f>+B10</f>
        <v>30</v>
      </c>
      <c r="I24" s="53">
        <f>+I23</f>
        <v>4</v>
      </c>
      <c r="J24" s="17">
        <v>0.06</v>
      </c>
      <c r="K24" s="129">
        <f>+H24*I24*J24*10</f>
        <v>72</v>
      </c>
      <c r="L24" s="51"/>
      <c r="M24" s="164"/>
      <c r="N24" s="32"/>
      <c r="O24" s="3"/>
    </row>
    <row r="25" spans="1:15" ht="13.5" thickBot="1">
      <c r="A25" s="163"/>
      <c r="B25" s="112"/>
      <c r="C25" s="113" t="s">
        <v>35</v>
      </c>
      <c r="D25" s="114"/>
      <c r="E25" s="115">
        <f>+SUM(E14:E24)</f>
        <v>1725</v>
      </c>
      <c r="F25" s="54"/>
      <c r="G25" s="133" t="s">
        <v>30</v>
      </c>
      <c r="H25" s="79">
        <f>SUM(B10:B13)</f>
        <v>35</v>
      </c>
      <c r="I25" s="53"/>
      <c r="J25" s="18">
        <f>VLOOKUP(H2,O4:P7,2,FALSE)</f>
        <v>5</v>
      </c>
      <c r="K25" s="129">
        <f>+H25*J25</f>
        <v>175</v>
      </c>
      <c r="L25" s="6"/>
      <c r="M25" s="164"/>
      <c r="N25" s="32"/>
      <c r="O25" s="3"/>
    </row>
    <row r="26" spans="1:15" ht="13.5" thickTop="1">
      <c r="A26" s="6"/>
      <c r="B26" s="6"/>
      <c r="C26" s="6"/>
      <c r="D26" s="6"/>
      <c r="E26" s="60"/>
      <c r="F26" s="55"/>
      <c r="G26" s="134" t="s">
        <v>23</v>
      </c>
      <c r="H26" s="79">
        <f>+B12</f>
        <v>0</v>
      </c>
      <c r="I26" s="80">
        <v>2</v>
      </c>
      <c r="J26" s="17">
        <v>0.7</v>
      </c>
      <c r="K26" s="129">
        <f>+H26*I26*J26*5</f>
        <v>0</v>
      </c>
      <c r="L26" s="51"/>
      <c r="M26" s="164"/>
      <c r="N26" s="32"/>
      <c r="O26" s="3"/>
    </row>
    <row r="27" spans="1:15" ht="12.75">
      <c r="A27" s="52" t="s">
        <v>25</v>
      </c>
      <c r="B27" s="6"/>
      <c r="C27" s="6"/>
      <c r="D27" s="6"/>
      <c r="E27" s="60"/>
      <c r="F27" s="60"/>
      <c r="G27" s="134" t="s">
        <v>26</v>
      </c>
      <c r="H27" s="79">
        <f>+B12</f>
        <v>0</v>
      </c>
      <c r="I27" s="53">
        <f>+I26</f>
        <v>2</v>
      </c>
      <c r="J27" s="18">
        <f>+J23</f>
        <v>0.45</v>
      </c>
      <c r="K27" s="129">
        <f>+H27*I27*J27*5</f>
        <v>0</v>
      </c>
      <c r="L27" s="51"/>
      <c r="M27" s="164"/>
      <c r="N27" s="32"/>
      <c r="O27" s="3"/>
    </row>
    <row r="28" spans="1:15" ht="12.75">
      <c r="A28" s="165" t="s">
        <v>82</v>
      </c>
      <c r="B28" s="166"/>
      <c r="C28" s="166"/>
      <c r="D28" s="166"/>
      <c r="E28" s="167"/>
      <c r="F28" s="60"/>
      <c r="G28" s="134" t="s">
        <v>31</v>
      </c>
      <c r="H28" s="79">
        <f>+B12</f>
        <v>0</v>
      </c>
      <c r="I28" s="53">
        <f>+I26</f>
        <v>2</v>
      </c>
      <c r="J28" s="18">
        <f>+J24</f>
        <v>0.06</v>
      </c>
      <c r="K28" s="129">
        <f>+H28*I28*J28*10</f>
        <v>0</v>
      </c>
      <c r="L28" s="51"/>
      <c r="M28" s="164"/>
      <c r="N28" s="32"/>
      <c r="O28" s="3"/>
    </row>
    <row r="29" spans="1:15" ht="12.75">
      <c r="A29" s="168"/>
      <c r="B29" s="158"/>
      <c r="C29" s="158"/>
      <c r="D29" s="158"/>
      <c r="E29" s="169"/>
      <c r="F29" s="60"/>
      <c r="G29" s="128" t="s">
        <v>57</v>
      </c>
      <c r="H29" s="79">
        <f>+B13</f>
        <v>0</v>
      </c>
      <c r="I29" s="135">
        <f>+I26</f>
        <v>2</v>
      </c>
      <c r="J29" s="18">
        <f>+J23</f>
        <v>0.45</v>
      </c>
      <c r="K29" s="129">
        <f>+H29*I29*J29*7</f>
        <v>0</v>
      </c>
      <c r="L29" s="6"/>
      <c r="M29" s="164"/>
      <c r="N29" s="32"/>
      <c r="O29" s="3"/>
    </row>
    <row r="30" spans="1:15" ht="12.75">
      <c r="A30" s="168"/>
      <c r="B30" s="158"/>
      <c r="C30" s="158"/>
      <c r="D30" s="158"/>
      <c r="E30" s="169"/>
      <c r="F30" s="60"/>
      <c r="G30" s="136" t="s">
        <v>58</v>
      </c>
      <c r="H30" s="137">
        <f>+B13</f>
        <v>0</v>
      </c>
      <c r="I30" s="53">
        <f>+I29</f>
        <v>2</v>
      </c>
      <c r="J30" s="18">
        <f>+J24</f>
        <v>0.06</v>
      </c>
      <c r="K30" s="129">
        <f>+H30*I30*J30*7</f>
        <v>0</v>
      </c>
      <c r="L30" s="6"/>
      <c r="M30" s="164"/>
      <c r="N30" s="32"/>
      <c r="O30" s="3"/>
    </row>
    <row r="31" spans="1:15" ht="12.75">
      <c r="A31" s="168"/>
      <c r="B31" s="158"/>
      <c r="C31" s="158"/>
      <c r="D31" s="158"/>
      <c r="E31" s="169"/>
      <c r="F31" s="60"/>
      <c r="G31" s="128" t="s">
        <v>22</v>
      </c>
      <c r="H31" s="8" t="s">
        <v>14</v>
      </c>
      <c r="I31" s="12"/>
      <c r="J31" s="13"/>
      <c r="K31" s="122">
        <v>0</v>
      </c>
      <c r="L31" s="6"/>
      <c r="M31" s="164"/>
      <c r="N31" s="32"/>
      <c r="O31" s="3"/>
    </row>
    <row r="32" spans="1:15" ht="12.75">
      <c r="A32" s="168"/>
      <c r="B32" s="158"/>
      <c r="C32" s="158"/>
      <c r="D32" s="158"/>
      <c r="E32" s="169"/>
      <c r="F32" s="60"/>
      <c r="G32" s="128" t="s">
        <v>27</v>
      </c>
      <c r="H32" s="8" t="s">
        <v>14</v>
      </c>
      <c r="I32" s="12"/>
      <c r="J32" s="13"/>
      <c r="K32" s="122">
        <v>0</v>
      </c>
      <c r="L32" s="6"/>
      <c r="M32" s="164"/>
      <c r="N32" s="32"/>
      <c r="O32" s="3"/>
    </row>
    <row r="33" spans="1:15" ht="12.75">
      <c r="A33" s="168"/>
      <c r="B33" s="158"/>
      <c r="C33" s="158"/>
      <c r="D33" s="158"/>
      <c r="E33" s="169"/>
      <c r="F33" s="60"/>
      <c r="G33" s="128" t="s">
        <v>28</v>
      </c>
      <c r="H33" s="7" t="s">
        <v>14</v>
      </c>
      <c r="I33" s="12"/>
      <c r="J33" s="13"/>
      <c r="K33" s="122">
        <v>0</v>
      </c>
      <c r="L33" s="6"/>
      <c r="M33" s="164"/>
      <c r="N33" s="32"/>
      <c r="O33" s="3"/>
    </row>
    <row r="34" spans="1:15" ht="12.75">
      <c r="A34" s="168"/>
      <c r="B34" s="158"/>
      <c r="C34" s="158"/>
      <c r="D34" s="158"/>
      <c r="E34" s="169"/>
      <c r="F34" s="60"/>
      <c r="G34" s="128" t="s">
        <v>34</v>
      </c>
      <c r="H34" s="7" t="s">
        <v>14</v>
      </c>
      <c r="I34" s="12"/>
      <c r="J34" s="13"/>
      <c r="K34" s="122">
        <v>0</v>
      </c>
      <c r="L34" s="6"/>
      <c r="M34" s="12"/>
      <c r="N34" s="26"/>
      <c r="O34" s="3"/>
    </row>
    <row r="35" spans="1:15" ht="13.5" thickBot="1">
      <c r="A35" s="170"/>
      <c r="B35" s="171"/>
      <c r="C35" s="171"/>
      <c r="D35" s="171"/>
      <c r="E35" s="172"/>
      <c r="F35" s="60"/>
      <c r="G35" s="128"/>
      <c r="H35" s="7" t="s">
        <v>14</v>
      </c>
      <c r="I35" s="12"/>
      <c r="J35" s="13"/>
      <c r="K35" s="124">
        <v>0</v>
      </c>
      <c r="L35" s="6"/>
      <c r="M35" s="6"/>
      <c r="N35" s="26"/>
      <c r="O35" s="3"/>
    </row>
    <row r="36" spans="1:15" ht="12.75">
      <c r="A36" s="61"/>
      <c r="B36" s="62"/>
      <c r="C36" s="62"/>
      <c r="D36" s="62"/>
      <c r="E36" s="60"/>
      <c r="F36" s="60"/>
      <c r="G36" s="128"/>
      <c r="H36" s="57" t="s">
        <v>7</v>
      </c>
      <c r="I36" s="58"/>
      <c r="J36" s="58"/>
      <c r="K36" s="125">
        <f>+SUM(K23:K35)</f>
        <v>787</v>
      </c>
      <c r="L36" s="6"/>
      <c r="M36" s="6"/>
      <c r="N36" s="26"/>
      <c r="O36" s="3"/>
    </row>
    <row r="37" spans="1:15" ht="12.75">
      <c r="A37" s="63"/>
      <c r="B37" s="6"/>
      <c r="C37" s="6"/>
      <c r="D37" s="6"/>
      <c r="E37" s="60"/>
      <c r="F37" s="60"/>
      <c r="G37" s="134"/>
      <c r="H37" s="14"/>
      <c r="I37" s="14"/>
      <c r="J37" s="14"/>
      <c r="K37" s="127"/>
      <c r="L37" s="6"/>
      <c r="M37" s="6"/>
      <c r="N37" s="26"/>
      <c r="O37" s="3"/>
    </row>
    <row r="38" spans="1:15" ht="12.75">
      <c r="A38" s="12" t="s">
        <v>37</v>
      </c>
      <c r="B38" s="6"/>
      <c r="C38" s="6"/>
      <c r="D38" s="6"/>
      <c r="E38" s="60"/>
      <c r="F38" s="60"/>
      <c r="G38" s="128"/>
      <c r="H38" s="12"/>
      <c r="I38" s="12"/>
      <c r="J38" s="12"/>
      <c r="K38" s="129"/>
      <c r="L38" s="51"/>
      <c r="M38" s="6"/>
      <c r="N38" s="33"/>
      <c r="O38" s="3"/>
    </row>
    <row r="39" spans="1:15" ht="12.75">
      <c r="A39" s="12" t="s">
        <v>52</v>
      </c>
      <c r="B39" s="76">
        <v>0</v>
      </c>
      <c r="C39" s="68" t="s">
        <v>55</v>
      </c>
      <c r="D39" s="78">
        <f>+B39/D10</f>
        <v>0</v>
      </c>
      <c r="E39" s="69"/>
      <c r="F39" s="60"/>
      <c r="G39" s="138" t="s">
        <v>20</v>
      </c>
      <c r="H39" s="64" t="s">
        <v>10</v>
      </c>
      <c r="I39" s="65"/>
      <c r="J39" s="66" t="s">
        <v>16</v>
      </c>
      <c r="K39" s="139"/>
      <c r="L39" s="51"/>
      <c r="M39" s="52" t="s">
        <v>25</v>
      </c>
      <c r="N39" s="34"/>
      <c r="O39" s="3"/>
    </row>
    <row r="40" spans="1:15" s="2" customFormat="1" ht="12.75">
      <c r="A40" s="12" t="s">
        <v>42</v>
      </c>
      <c r="B40" s="76">
        <v>0</v>
      </c>
      <c r="C40" s="68" t="s">
        <v>55</v>
      </c>
      <c r="D40" s="78">
        <f>+B40/D12</f>
        <v>0</v>
      </c>
      <c r="E40" s="69"/>
      <c r="F40" s="69"/>
      <c r="G40" s="140" t="s">
        <v>5</v>
      </c>
      <c r="H40" s="37">
        <v>0</v>
      </c>
      <c r="I40" s="16"/>
      <c r="J40" s="19">
        <v>175</v>
      </c>
      <c r="K40" s="129">
        <f>+H40*J40</f>
        <v>0</v>
      </c>
      <c r="L40" s="51"/>
      <c r="M40" s="173" t="s">
        <v>66</v>
      </c>
      <c r="N40" s="34"/>
      <c r="O40" s="3"/>
    </row>
    <row r="41" spans="1:15" s="2" customFormat="1" ht="12.75">
      <c r="A41" s="12" t="s">
        <v>59</v>
      </c>
      <c r="B41" s="76">
        <v>0</v>
      </c>
      <c r="C41" s="68" t="s">
        <v>55</v>
      </c>
      <c r="D41" s="78">
        <f>+B41/D13</f>
        <v>0</v>
      </c>
      <c r="E41" s="69"/>
      <c r="F41" s="69"/>
      <c r="G41" s="141"/>
      <c r="H41" s="8" t="s">
        <v>67</v>
      </c>
      <c r="I41" s="56"/>
      <c r="J41" s="56"/>
      <c r="K41" s="142">
        <f>+D42+D43</f>
        <v>0</v>
      </c>
      <c r="L41" s="51"/>
      <c r="M41" s="174"/>
      <c r="N41" s="34"/>
      <c r="O41" s="3"/>
    </row>
    <row r="42" spans="1:15" s="2" customFormat="1" ht="12.75">
      <c r="A42" s="12" t="s">
        <v>68</v>
      </c>
      <c r="B42" s="76">
        <v>0</v>
      </c>
      <c r="C42" s="89" t="s">
        <v>74</v>
      </c>
      <c r="D42" s="88">
        <f>+B42*2</f>
        <v>0</v>
      </c>
      <c r="E42" s="60"/>
      <c r="F42" s="69"/>
      <c r="G42" s="141"/>
      <c r="H42" s="8" t="s">
        <v>50</v>
      </c>
      <c r="I42" s="56"/>
      <c r="J42" s="56"/>
      <c r="K42" s="123">
        <f>+B39*B10</f>
        <v>0</v>
      </c>
      <c r="L42" s="51"/>
      <c r="M42" s="174"/>
      <c r="N42" s="33"/>
      <c r="O42" s="3"/>
    </row>
    <row r="43" spans="1:15" ht="12.75">
      <c r="A43" s="6" t="s">
        <v>69</v>
      </c>
      <c r="B43" s="76">
        <v>0</v>
      </c>
      <c r="C43" s="89" t="s">
        <v>74</v>
      </c>
      <c r="D43" s="88">
        <f>+B43*2</f>
        <v>0</v>
      </c>
      <c r="E43" s="60"/>
      <c r="F43" s="60"/>
      <c r="G43" s="141"/>
      <c r="H43" s="7" t="s">
        <v>75</v>
      </c>
      <c r="I43" s="56"/>
      <c r="J43" s="56"/>
      <c r="K43" s="123">
        <f>(+B40*B12)+D44+D45</f>
        <v>0</v>
      </c>
      <c r="L43" s="51"/>
      <c r="M43" s="174"/>
      <c r="N43" s="33"/>
      <c r="O43" s="3"/>
    </row>
    <row r="44" spans="1:15" ht="12.75">
      <c r="A44" s="6" t="s">
        <v>70</v>
      </c>
      <c r="B44" s="76">
        <v>0</v>
      </c>
      <c r="C44" s="89" t="s">
        <v>74</v>
      </c>
      <c r="D44" s="88">
        <f>+B44</f>
        <v>0</v>
      </c>
      <c r="E44" s="60"/>
      <c r="F44" s="60"/>
      <c r="G44" s="128"/>
      <c r="H44" s="8" t="s">
        <v>76</v>
      </c>
      <c r="I44" s="70"/>
      <c r="J44" s="70"/>
      <c r="K44" s="123">
        <f>(+B13*B41)+D46+D47</f>
        <v>0</v>
      </c>
      <c r="L44" s="51"/>
      <c r="M44" s="174"/>
      <c r="N44" s="33"/>
      <c r="O44" s="3"/>
    </row>
    <row r="45" spans="1:15" ht="12.75">
      <c r="A45" s="6" t="s">
        <v>71</v>
      </c>
      <c r="B45" s="76">
        <v>0</v>
      </c>
      <c r="C45" s="89" t="s">
        <v>74</v>
      </c>
      <c r="D45" s="88">
        <f>+B45*2</f>
        <v>0</v>
      </c>
      <c r="E45" s="60"/>
      <c r="F45" s="60"/>
      <c r="G45" s="128"/>
      <c r="H45" s="7" t="s">
        <v>62</v>
      </c>
      <c r="I45" s="70"/>
      <c r="J45" s="70"/>
      <c r="K45" s="143">
        <f>+E16</f>
        <v>0</v>
      </c>
      <c r="L45" s="51"/>
      <c r="M45" s="174"/>
      <c r="N45" s="33"/>
      <c r="O45" s="3"/>
    </row>
    <row r="46" spans="1:15" ht="12.75">
      <c r="A46" s="6" t="s">
        <v>72</v>
      </c>
      <c r="B46" s="76">
        <v>0</v>
      </c>
      <c r="C46" s="89" t="s">
        <v>74</v>
      </c>
      <c r="D46" s="88">
        <f>+B46</f>
        <v>0</v>
      </c>
      <c r="E46" s="60"/>
      <c r="F46" s="60"/>
      <c r="G46" s="128"/>
      <c r="H46" s="7" t="s">
        <v>77</v>
      </c>
      <c r="I46" s="70"/>
      <c r="J46" s="70"/>
      <c r="K46" s="122">
        <f>5*B11</f>
        <v>25</v>
      </c>
      <c r="L46" s="51"/>
      <c r="M46" s="174"/>
      <c r="N46" s="26"/>
      <c r="O46" s="3"/>
    </row>
    <row r="47" spans="1:15" ht="13.5" thickBot="1">
      <c r="A47" s="6" t="s">
        <v>73</v>
      </c>
      <c r="B47" s="76">
        <v>0</v>
      </c>
      <c r="C47" s="89" t="s">
        <v>74</v>
      </c>
      <c r="D47" s="88">
        <f>+B47*2</f>
        <v>0</v>
      </c>
      <c r="E47" s="60"/>
      <c r="F47" s="60"/>
      <c r="G47" s="128"/>
      <c r="H47" s="7" t="s">
        <v>14</v>
      </c>
      <c r="I47" s="56"/>
      <c r="J47" s="56"/>
      <c r="K47" s="124">
        <v>0</v>
      </c>
      <c r="L47" s="51"/>
      <c r="M47" s="175"/>
      <c r="N47" s="26"/>
      <c r="O47" s="3"/>
    </row>
    <row r="48" spans="1:15" ht="13.5" thickBot="1">
      <c r="A48" s="6"/>
      <c r="B48" s="6"/>
      <c r="C48" s="6"/>
      <c r="D48" s="6"/>
      <c r="E48" s="60"/>
      <c r="F48" s="60"/>
      <c r="G48" s="144"/>
      <c r="H48" s="145" t="s">
        <v>8</v>
      </c>
      <c r="I48" s="146"/>
      <c r="J48" s="146"/>
      <c r="K48" s="147">
        <f>+SUM(K40:K47)</f>
        <v>25</v>
      </c>
      <c r="L48" s="6"/>
      <c r="M48" s="6"/>
      <c r="N48" s="26"/>
      <c r="O48" s="3"/>
    </row>
    <row r="49" spans="1:15" ht="13.5" thickTop="1">
      <c r="A49" s="6"/>
      <c r="B49" s="6"/>
      <c r="C49" s="6"/>
      <c r="D49" s="6"/>
      <c r="E49" s="60"/>
      <c r="F49" s="60"/>
      <c r="G49" s="6"/>
      <c r="H49" s="96"/>
      <c r="I49" s="56"/>
      <c r="J49" s="56"/>
      <c r="K49" s="71"/>
      <c r="L49" s="6"/>
      <c r="M49" s="6"/>
      <c r="N49" s="26"/>
      <c r="O49" s="3"/>
    </row>
    <row r="50" spans="1:15" ht="12.75">
      <c r="A50" s="67"/>
      <c r="B50" s="68"/>
      <c r="C50" s="68"/>
      <c r="D50" s="68"/>
      <c r="E50" s="69"/>
      <c r="F50" s="60"/>
      <c r="G50" s="93" t="s">
        <v>83</v>
      </c>
      <c r="H50" s="94"/>
      <c r="I50" s="94"/>
      <c r="J50" s="94"/>
      <c r="K50" s="95">
        <f>+K19+K36+K48</f>
        <v>1222</v>
      </c>
      <c r="L50" s="6"/>
      <c r="M50" s="176" t="s">
        <v>80</v>
      </c>
      <c r="N50" s="26"/>
      <c r="O50" s="3"/>
    </row>
    <row r="51" spans="1:15" ht="12.75" customHeight="1">
      <c r="A51" s="67"/>
      <c r="B51" s="68"/>
      <c r="C51" s="68"/>
      <c r="D51" s="68"/>
      <c r="E51" s="69"/>
      <c r="F51" s="60"/>
      <c r="G51" s="10" t="s">
        <v>84</v>
      </c>
      <c r="H51" s="56"/>
      <c r="I51" s="56"/>
      <c r="J51" s="56"/>
      <c r="K51" s="71">
        <f>+E25-K50</f>
        <v>503</v>
      </c>
      <c r="L51" s="69"/>
      <c r="M51" s="176"/>
      <c r="N51" s="26"/>
      <c r="O51" s="3"/>
    </row>
    <row r="52" spans="1:15" ht="12.75">
      <c r="A52" s="67"/>
      <c r="B52" s="68"/>
      <c r="C52" s="68"/>
      <c r="D52" s="68"/>
      <c r="E52" s="69"/>
      <c r="F52" s="60"/>
      <c r="G52" s="10" t="s">
        <v>79</v>
      </c>
      <c r="H52" s="56"/>
      <c r="I52" s="56"/>
      <c r="J52" s="56"/>
      <c r="K52" s="90">
        <f>ROUND(+K51/E14,2)</f>
        <v>0.29</v>
      </c>
      <c r="L52" s="69"/>
      <c r="M52" s="176"/>
      <c r="N52" s="26"/>
      <c r="O52" s="3"/>
    </row>
    <row r="53" spans="1:15" ht="12.75">
      <c r="A53" s="72"/>
      <c r="B53" s="73"/>
      <c r="C53" s="73"/>
      <c r="D53" s="73"/>
      <c r="E53" s="74"/>
      <c r="F53" s="60"/>
      <c r="G53" s="177">
        <f>IF(I23=4,IF(K51&gt;750,"Max profit needed for a 4 stage shoot is $750, you may increase your payouts if desired.",IF(K52&lt;0.2,"Minimum profit needed for a shoot is 20% of entry fees, you must increase your entry fees, decrease your payouts, or decrease other expenses to meet budget.","")),IF(I23=6,IF(K51&gt;1000,"Max profit needed for a 6 stage shoot is $1000, you may increase your payouts if desired.",IF(K52&lt;0.2,"Minimum profit needed for a shoot is 20% of entry fees, you must increase your entry fees, decrease your payouts, or decrease other expenses to meet budget.","")),"Excuse me, but how many stages are you running?"))</f>
      </c>
      <c r="H53" s="177"/>
      <c r="I53" s="177"/>
      <c r="J53" s="177"/>
      <c r="K53" s="177"/>
      <c r="L53" s="177"/>
      <c r="M53" s="177"/>
      <c r="N53" s="26"/>
      <c r="O53" s="3"/>
    </row>
    <row r="54" spans="1:15" ht="12.75">
      <c r="A54" s="28"/>
      <c r="B54" s="28"/>
      <c r="C54" s="28"/>
      <c r="D54" s="28"/>
      <c r="E54" s="29"/>
      <c r="F54" s="75"/>
      <c r="G54" s="177"/>
      <c r="H54" s="177"/>
      <c r="I54" s="177"/>
      <c r="J54" s="177"/>
      <c r="K54" s="177"/>
      <c r="L54" s="177"/>
      <c r="M54" s="177"/>
      <c r="N54" s="26"/>
      <c r="O54" s="3"/>
    </row>
    <row r="55" spans="1:15" ht="12.75">
      <c r="A55" s="28"/>
      <c r="B55" s="28"/>
      <c r="C55" s="28"/>
      <c r="D55" s="28"/>
      <c r="E55" s="29"/>
      <c r="F55" s="27"/>
      <c r="G55" s="2"/>
      <c r="H55" s="2"/>
      <c r="I55" s="2"/>
      <c r="J55" s="2"/>
      <c r="K55" s="83"/>
      <c r="L55" s="26"/>
      <c r="M55" s="26"/>
      <c r="N55" s="26"/>
      <c r="O55" s="3"/>
    </row>
    <row r="56" spans="1:15" ht="12.75">
      <c r="A56" s="2"/>
      <c r="B56" s="2"/>
      <c r="C56" s="2"/>
      <c r="D56" s="2"/>
      <c r="E56" s="29"/>
      <c r="F56" s="27"/>
      <c r="G56" s="2"/>
      <c r="H56" s="2"/>
      <c r="I56" s="2"/>
      <c r="J56" s="2"/>
      <c r="K56" s="84"/>
      <c r="L56" s="26"/>
      <c r="M56" s="26"/>
      <c r="N56" s="26"/>
      <c r="O56" s="3"/>
    </row>
    <row r="57" spans="1:15" ht="12.75">
      <c r="A57" s="1"/>
      <c r="B57" s="1"/>
      <c r="C57" s="1"/>
      <c r="D57" s="1"/>
      <c r="E57" s="29"/>
      <c r="F57" s="27"/>
      <c r="G57" s="26"/>
      <c r="H57" s="28"/>
      <c r="I57" s="28"/>
      <c r="J57" s="28"/>
      <c r="K57" s="28"/>
      <c r="L57" s="26"/>
      <c r="M57" s="26"/>
      <c r="N57" s="26"/>
      <c r="O57" s="3"/>
    </row>
    <row r="58" spans="1:15" ht="12.75">
      <c r="A58" s="1"/>
      <c r="B58" s="85"/>
      <c r="C58" s="86"/>
      <c r="D58" s="1"/>
      <c r="E58" s="29"/>
      <c r="F58" s="27"/>
      <c r="G58" s="52"/>
      <c r="H58" s="28"/>
      <c r="I58" s="28"/>
      <c r="J58" s="28"/>
      <c r="K58" s="87"/>
      <c r="L58" s="26"/>
      <c r="M58" s="26"/>
      <c r="N58" s="26"/>
      <c r="O58" s="3"/>
    </row>
    <row r="59" spans="1:15" ht="12.75">
      <c r="A59" s="1"/>
      <c r="B59" s="1"/>
      <c r="C59" s="86"/>
      <c r="D59" s="1"/>
      <c r="E59" s="29"/>
      <c r="F59" s="27"/>
      <c r="G59" s="52"/>
      <c r="H59" s="28"/>
      <c r="I59" s="28"/>
      <c r="J59" s="28"/>
      <c r="K59" s="87"/>
      <c r="L59" s="26"/>
      <c r="M59" s="26"/>
      <c r="N59" s="26"/>
      <c r="O59" s="3"/>
    </row>
    <row r="60" spans="1:15" ht="12.75">
      <c r="A60" s="1"/>
      <c r="B60" s="1"/>
      <c r="C60" s="86"/>
      <c r="D60" s="1"/>
      <c r="E60" s="29"/>
      <c r="F60" s="27"/>
      <c r="G60" s="26"/>
      <c r="H60" s="28"/>
      <c r="I60" s="28"/>
      <c r="J60" s="28"/>
      <c r="K60" s="28"/>
      <c r="L60" s="26"/>
      <c r="M60" s="26"/>
      <c r="N60" s="26"/>
      <c r="O60" s="3"/>
    </row>
    <row r="61" spans="1:15" ht="12.75">
      <c r="A61" s="1"/>
      <c r="B61" s="1"/>
      <c r="C61" s="86"/>
      <c r="D61" s="1"/>
      <c r="E61" s="29"/>
      <c r="F61" s="27"/>
      <c r="G61" s="26"/>
      <c r="H61" s="28"/>
      <c r="I61" s="28"/>
      <c r="J61" s="28"/>
      <c r="K61" s="28"/>
      <c r="L61" s="26"/>
      <c r="M61" s="26"/>
      <c r="N61" s="26"/>
      <c r="O61" s="3"/>
    </row>
    <row r="62" spans="1:15" ht="12.75">
      <c r="A62" s="1"/>
      <c r="B62" s="85"/>
      <c r="C62" s="86"/>
      <c r="D62" s="1"/>
      <c r="E62" s="29"/>
      <c r="F62" s="27"/>
      <c r="G62" s="26"/>
      <c r="H62" s="28"/>
      <c r="I62" s="28"/>
      <c r="J62" s="28"/>
      <c r="K62" s="28"/>
      <c r="L62" s="26"/>
      <c r="M62" s="26"/>
      <c r="N62" s="26"/>
      <c r="O62" s="3"/>
    </row>
    <row r="63" spans="1:15" ht="12.75">
      <c r="A63" s="1"/>
      <c r="B63" s="85"/>
      <c r="C63" s="86"/>
      <c r="D63" s="1"/>
      <c r="E63" s="29"/>
      <c r="F63" s="27"/>
      <c r="G63" s="26"/>
      <c r="H63" s="28"/>
      <c r="I63" s="28"/>
      <c r="J63" s="28"/>
      <c r="K63" s="28"/>
      <c r="L63" s="26"/>
      <c r="M63" s="26"/>
      <c r="N63" s="26"/>
      <c r="O63" s="3"/>
    </row>
    <row r="64" spans="1:15" ht="12.75">
      <c r="A64" s="1"/>
      <c r="B64" s="1"/>
      <c r="C64" s="86"/>
      <c r="D64" s="1"/>
      <c r="E64" s="29"/>
      <c r="F64" s="27"/>
      <c r="G64" s="26"/>
      <c r="H64" s="28"/>
      <c r="I64" s="28"/>
      <c r="J64" s="28"/>
      <c r="K64" s="28"/>
      <c r="L64" s="26"/>
      <c r="M64" s="26"/>
      <c r="N64" s="26"/>
      <c r="O64" s="3"/>
    </row>
    <row r="65" spans="1:15" ht="12.75">
      <c r="A65" s="2"/>
      <c r="B65" s="2"/>
      <c r="C65" s="83"/>
      <c r="D65" s="28"/>
      <c r="E65" s="29"/>
      <c r="F65" s="27"/>
      <c r="G65" s="26"/>
      <c r="H65" s="28"/>
      <c r="I65" s="28"/>
      <c r="J65" s="28"/>
      <c r="K65" s="28"/>
      <c r="L65" s="26"/>
      <c r="M65" s="26"/>
      <c r="N65" s="26"/>
      <c r="O65" s="3"/>
    </row>
    <row r="66" spans="1:15" ht="12.75">
      <c r="A66" s="1"/>
      <c r="B66" s="1"/>
      <c r="C66" s="86"/>
      <c r="D66" s="26"/>
      <c r="E66" s="27"/>
      <c r="F66" s="27"/>
      <c r="G66" s="26"/>
      <c r="H66" s="28"/>
      <c r="I66" s="28"/>
      <c r="J66" s="28"/>
      <c r="K66" s="28"/>
      <c r="L66" s="26"/>
      <c r="M66" s="26"/>
      <c r="N66" s="26"/>
      <c r="O66" s="3"/>
    </row>
    <row r="67" spans="1:14" ht="12.75">
      <c r="A67" s="26"/>
      <c r="B67" s="26"/>
      <c r="C67" s="26"/>
      <c r="D67" s="26"/>
      <c r="E67" s="27"/>
      <c r="F67" s="27"/>
      <c r="G67" s="26"/>
      <c r="H67" s="26"/>
      <c r="I67" s="26"/>
      <c r="J67" s="26"/>
      <c r="K67" s="30"/>
      <c r="L67" s="26"/>
      <c r="M67" s="26"/>
      <c r="N67" s="26"/>
    </row>
    <row r="68" spans="6:14" ht="15">
      <c r="F68" s="27"/>
      <c r="G68" s="26"/>
      <c r="H68" s="26"/>
      <c r="I68" s="26"/>
      <c r="J68" s="26"/>
      <c r="K68" s="30"/>
      <c r="L68" s="26"/>
      <c r="M68" s="26"/>
      <c r="N68" s="26"/>
    </row>
  </sheetData>
  <sheetProtection/>
  <mergeCells count="12">
    <mergeCell ref="A28:E35"/>
    <mergeCell ref="M10:M19"/>
    <mergeCell ref="M40:M47"/>
    <mergeCell ref="M50:M52"/>
    <mergeCell ref="G53:M54"/>
    <mergeCell ref="H1:M1"/>
    <mergeCell ref="B2:E2"/>
    <mergeCell ref="J2:M4"/>
    <mergeCell ref="A4:E6"/>
    <mergeCell ref="C14:D14"/>
    <mergeCell ref="A18:A25"/>
    <mergeCell ref="M23:M33"/>
  </mergeCells>
  <dataValidations count="1">
    <dataValidation type="list" showInputMessage="1" showErrorMessage="1" sqref="H2">
      <formula1>$O$4:$O$7</formula1>
    </dataValidation>
  </dataValidations>
  <printOptions horizontalCentered="1"/>
  <pageMargins left="0.5" right="0.5" top="0.5" bottom="0.5" header="0.5" footer="0.25"/>
  <pageSetup fitToHeight="1" fitToWidth="1" horizontalDpi="300" verticalDpi="300" orientation="landscape"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d_c_powell@msn.com</dc:creator>
  <cp:keywords/>
  <dc:description/>
  <cp:lastModifiedBy>Frank Turben</cp:lastModifiedBy>
  <cp:lastPrinted>2011-04-06T19:57:35Z</cp:lastPrinted>
  <dcterms:created xsi:type="dcterms:W3CDTF">2001-02-24T18:14:27Z</dcterms:created>
  <dcterms:modified xsi:type="dcterms:W3CDTF">2019-03-18T15:10:16Z</dcterms:modified>
  <cp:category/>
  <cp:version/>
  <cp:contentType/>
  <cp:contentStatus/>
</cp:coreProperties>
</file>